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4675" windowHeight="13065" activeTab="0"/>
  </bookViews>
  <sheets>
    <sheet name="Splash" sheetId="1" r:id="rId1"/>
    <sheet name="Import screen" sheetId="2" r:id="rId2"/>
    <sheet name="Report screen" sheetId="3" r:id="rId3"/>
    <sheet name="001" sheetId="4" r:id="rId4"/>
    <sheet name="ESOL calcs" sheetId="5" r:id="rId5"/>
  </sheets>
  <definedNames>
    <definedName name="_xlnm.Print_Area" localSheetId="3">'001'!$A$1:$AD$46</definedName>
  </definedNames>
  <calcPr fullCalcOnLoad="1"/>
</workbook>
</file>

<file path=xl/sharedStrings.xml><?xml version="1.0" encoding="utf-8"?>
<sst xmlns="http://schemas.openxmlformats.org/spreadsheetml/2006/main" count="116" uniqueCount="100">
  <si>
    <t>2009/10</t>
  </si>
  <si>
    <t>ILR File Name:</t>
  </si>
  <si>
    <t>LAD Date:</t>
  </si>
  <si>
    <t xml:space="preserve">ILR Date: </t>
  </si>
  <si>
    <t>National Funding rate:</t>
  </si>
  <si>
    <t>Provider Factor:</t>
  </si>
  <si>
    <t>Funded learners:</t>
  </si>
  <si>
    <t>Fully-funded SLNs</t>
  </si>
  <si>
    <t>Co-Funded SLNs</t>
  </si>
  <si>
    <t>Co-Funded Rate</t>
  </si>
  <si>
    <t>Total Funding (excl. ALS):</t>
  </si>
  <si>
    <t>Where SKILLS_FOR_LIFE_TYPE_CODE is 03 or 17 and FUNDING_PROG_WGT_CODE is F</t>
  </si>
  <si>
    <t>ESOL PWF 1.4 at SFA rates</t>
  </si>
  <si>
    <t>Learning aims:</t>
  </si>
  <si>
    <t>Fully-Funded SLNs:</t>
  </si>
  <si>
    <t>Co-Funded SLNs:</t>
  </si>
  <si>
    <t>Fully-funded £</t>
  </si>
  <si>
    <t>Co-funded £</t>
  </si>
  <si>
    <t>Impact of 1.2 PWF at 2010/11 rates</t>
  </si>
  <si>
    <t>Impact of 1 PWF at 2011/12 rates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</si>
  <si>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</si>
  <si>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</si>
  <si>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</si>
  <si>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</si>
  <si>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</si>
  <si>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</si>
  <si>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</si>
  <si>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</si>
  <si>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</si>
  <si>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</si>
  <si>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</si>
  <si>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</si>
  <si>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</si>
  <si>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</si>
  <si>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</si>
  <si>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</si>
  <si>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</si>
  <si>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</si>
  <si>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</si>
  <si>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</si>
  <si>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</si>
  <si>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</si>
  <si>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</si>
  <si>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</si>
  <si>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X</t>
  </si>
  <si>
    <t>Fully-funded ESOL with 17% reduction</t>
  </si>
  <si>
    <t>Co-funded ESOL with 27% reduction</t>
  </si>
  <si>
    <t>Total ESOL reduction at 2010/11 rates</t>
  </si>
  <si>
    <t>Total ESOL percentage reduction of all provision at 2010/11 rates</t>
  </si>
  <si>
    <t>Total ESOL reduction at 2011/12 rates</t>
  </si>
  <si>
    <t>Total ESOL percentage reduction of all provision at 2011/12 rates</t>
  </si>
  <si>
    <t>LSC Test Provider</t>
  </si>
  <si>
    <t>Report run:</t>
  </si>
  <si>
    <t>30/12/2010  at 13:12:00</t>
  </si>
  <si>
    <t>Produced by:</t>
  </si>
  <si>
    <t>Lsect ILR Utility Version 1.00</t>
  </si>
  <si>
    <t>Find out more at</t>
  </si>
  <si>
    <t>www.lsect.com/ILRutility.asp</t>
  </si>
  <si>
    <t>From ILR DB</t>
  </si>
  <si>
    <t>Equals: H - (H x 0.475 / J)</t>
  </si>
  <si>
    <t>Equals: M x F x J</t>
  </si>
  <si>
    <t>Equals: N x I x J</t>
  </si>
  <si>
    <t>Equals: O + P</t>
  </si>
  <si>
    <t>Equals: R + S</t>
  </si>
  <si>
    <t>Equals: T / K</t>
  </si>
  <si>
    <t>Equals: V + W</t>
  </si>
  <si>
    <t>Aim count of D (and listed in separate report)</t>
  </si>
  <si>
    <t>2010/11</t>
  </si>
  <si>
    <t>2011/12</t>
  </si>
  <si>
    <t>National Funding Rate reduction</t>
  </si>
  <si>
    <t xml:space="preserve">National Funding Rate </t>
  </si>
  <si>
    <t>Programme weighting</t>
  </si>
  <si>
    <t>Fee element %</t>
  </si>
  <si>
    <t>Fee element £</t>
  </si>
  <si>
    <t>Funding</t>
  </si>
  <si>
    <t>Change on previous year</t>
  </si>
  <si>
    <t>Change on 2009/10</t>
  </si>
  <si>
    <t>Co-funded rate impact</t>
  </si>
  <si>
    <t>Fully-funded rate impact</t>
  </si>
  <si>
    <t>Fully-funded ESOL with 34% reduction</t>
  </si>
  <si>
    <t>Co-funded ESOL with 50% reduction</t>
  </si>
  <si>
    <t>Equals: X / K</t>
  </si>
  <si>
    <t>Equals: E7 minus E75 from Funding Claim Report (excl. 19+ at 16-18 rates)</t>
  </si>
  <si>
    <t>Equals: B7 minus D75 from Funding Claim Report (excl. 19+ at 16-18 rates)</t>
  </si>
  <si>
    <t>Equals: C7 from Funding Claim Report</t>
  </si>
  <si>
    <t>Equals: A7 minus A75 from Funding Claim Report (excl. 19+ at 16-18 rates)</t>
  </si>
  <si>
    <t>See page 40 of LIS 2009/10 report guidance ~ click here</t>
  </si>
  <si>
    <t>National rate</t>
  </si>
  <si>
    <t>Provider.LRM_Provider_Factor</t>
  </si>
  <si>
    <t>ESOL Impact ~ 09/10 data</t>
  </si>
  <si>
    <r>
      <t>Lsect</t>
    </r>
    <r>
      <rPr>
        <sz val="10"/>
        <rFont val="Trebuchet MS"/>
        <family val="2"/>
      </rPr>
      <t xml:space="preserve"> ILR Utility ~ report number 001</t>
    </r>
  </si>
  <si>
    <t>These tables show how the ESOL rate reductions have been calculated, for report number 001</t>
  </si>
  <si>
    <t>Equals: O x 0.17 [see ESOL calcs worksheet]</t>
  </si>
  <si>
    <t>Equals: P x 0.27 [see ESOL calcs worksheet]</t>
  </si>
  <si>
    <t>Equals: O x 0.34 [see ESOL calcs worksheet]</t>
  </si>
  <si>
    <t>Equals: P x 0.50 [see ESOL calcs worksheet]</t>
  </si>
  <si>
    <t>Provider Name:</t>
  </si>
  <si>
    <t>All LR provision at SFA rates</t>
  </si>
  <si>
    <t>Total Funding (excl. ALS and enrolments funded at 16-18 rates):</t>
  </si>
  <si>
    <t>A99999501999091000341.F05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</si>
</sst>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£&quot;#,##0"/>
    <numFmt numFmtId="166" formatCode="0.0"/>
    <numFmt numFmtId="167" formatCode="0.000"/>
    <numFmt numFmtId="168" formatCode="0.0000"/>
    <numFmt numFmtId="169" formatCode="#,##0.0"/>
    <numFmt numFmtId="170" formatCode="&quot;£&quot;#,##0.0000"/>
    <numFmt numFmtId="171" formatCode="&quot;£&quot;#,##0.00"/>
    <numFmt numFmtId="172" formatCode="&quot;£&quot;#,##0.0"/>
    <numFmt numFmtId="173" formatCode="&quot;£&quot;#,##0.000"/>
    <numFmt numFmtId="174" formatCode="0.0%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u val="single"/>
      <sz val="10"/>
      <color indexed="12"/>
      <name val="Arial"/>
      <family val="0"/>
    </font>
    <font>
      <i/>
      <sz val="10"/>
      <name val="Trebuchet MS"/>
      <family val="2"/>
    </font>
    <font>
      <u val="single"/>
      <sz val="10"/>
      <color indexed="36"/>
      <name val="Arial"/>
      <family val="0"/>
    </font>
    <font>
      <b/>
      <sz val="18"/>
      <color indexed="10"/>
      <name val="New Century Schoolbook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165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/>
    </xf>
    <xf numFmtId="4" fontId="3" fillId="0" borderId="1" xfId="0" applyNumberFormat="1" applyFont="1" applyBorder="1" applyAlignment="1">
      <alignment/>
    </xf>
    <xf numFmtId="165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0" fontId="3" fillId="0" borderId="5" xfId="0" applyNumberFormat="1" applyFont="1" applyBorder="1" applyAlignment="1">
      <alignment/>
    </xf>
    <xf numFmtId="0" fontId="6" fillId="0" borderId="1" xfId="20" applyFont="1" applyBorder="1" applyAlignment="1">
      <alignment/>
    </xf>
    <xf numFmtId="0" fontId="3" fillId="0" borderId="1" xfId="0" applyFont="1" applyBorder="1" applyAlignment="1">
      <alignment horizontal="right"/>
    </xf>
    <xf numFmtId="0" fontId="6" fillId="0" borderId="1" xfId="20" applyBorder="1" applyAlignment="1">
      <alignment horizontal="right"/>
    </xf>
    <xf numFmtId="0" fontId="4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0" fontId="3" fillId="0" borderId="5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8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4" fontId="3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9" fontId="0" fillId="2" borderId="7" xfId="0" applyNumberFormat="1" applyFill="1" applyBorder="1" applyAlignment="1">
      <alignment/>
    </xf>
    <xf numFmtId="174" fontId="0" fillId="2" borderId="7" xfId="0" applyNumberFormat="1" applyFill="1" applyBorder="1" applyAlignment="1">
      <alignment/>
    </xf>
    <xf numFmtId="165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20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65" fontId="4" fillId="0" borderId="1" xfId="0" applyNumberFormat="1" applyFont="1" applyFill="1" applyBorder="1" applyAlignment="1">
      <alignment horizontal="right"/>
    </xf>
    <xf numFmtId="22" fontId="3" fillId="0" borderId="5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165" fontId="3" fillId="0" borderId="6" xfId="0" applyNumberFormat="1" applyFont="1" applyBorder="1" applyAlignment="1">
      <alignment/>
    </xf>
    <xf numFmtId="165" fontId="3" fillId="0" borderId="6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Import screen'!A1" /><Relationship Id="rId3" Type="http://schemas.openxmlformats.org/officeDocument/2006/relationships/hyperlink" Target="http://www.lsect.co.uk/ilrutility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'Report screen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'001'!A1" /><Relationship Id="rId3" Type="http://schemas.openxmlformats.org/officeDocument/2006/relationships/hyperlink" Target="#'Import screen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114300</xdr:rowOff>
    </xdr:from>
    <xdr:to>
      <xdr:col>8</xdr:col>
      <xdr:colOff>285750</xdr:colOff>
      <xdr:row>27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496252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21</xdr:row>
      <xdr:rowOff>133350</xdr:rowOff>
    </xdr:from>
    <xdr:to>
      <xdr:col>2</xdr:col>
      <xdr:colOff>561975</xdr:colOff>
      <xdr:row>23</xdr:row>
      <xdr:rowOff>28575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723900" y="3533775"/>
          <a:ext cx="1057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23</xdr:row>
      <xdr:rowOff>123825</xdr:rowOff>
    </xdr:from>
    <xdr:to>
      <xdr:col>2</xdr:col>
      <xdr:colOff>552450</xdr:colOff>
      <xdr:row>24</xdr:row>
      <xdr:rowOff>85725</xdr:rowOff>
    </xdr:to>
    <xdr:sp>
      <xdr:nvSpPr>
        <xdr:cNvPr id="3" name="Rectangle 5">
          <a:hlinkClick r:id="rId3"/>
        </xdr:cNvPr>
        <xdr:cNvSpPr>
          <a:spLocks/>
        </xdr:cNvSpPr>
      </xdr:nvSpPr>
      <xdr:spPr>
        <a:xfrm>
          <a:off x="733425" y="3848100"/>
          <a:ext cx="10382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85725</xdr:rowOff>
    </xdr:from>
    <xdr:to>
      <xdr:col>8</xdr:col>
      <xdr:colOff>180975</xdr:colOff>
      <xdr:row>19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47650"/>
          <a:ext cx="486727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5</xdr:row>
      <xdr:rowOff>66675</xdr:rowOff>
    </xdr:from>
    <xdr:to>
      <xdr:col>8</xdr:col>
      <xdr:colOff>352425</xdr:colOff>
      <xdr:row>7</xdr:row>
      <xdr:rowOff>57150</xdr:rowOff>
    </xdr:to>
    <xdr:sp>
      <xdr:nvSpPr>
        <xdr:cNvPr id="2" name="Line 10"/>
        <xdr:cNvSpPr>
          <a:spLocks/>
        </xdr:cNvSpPr>
      </xdr:nvSpPr>
      <xdr:spPr>
        <a:xfrm flipH="1">
          <a:off x="3352800" y="876300"/>
          <a:ext cx="1876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7</xdr:row>
      <xdr:rowOff>38100</xdr:rowOff>
    </xdr:from>
    <xdr:to>
      <xdr:col>12</xdr:col>
      <xdr:colOff>361950</xdr:colOff>
      <xdr:row>10</xdr:row>
      <xdr:rowOff>104775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5334000" y="1171575"/>
          <a:ext cx="2343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Once you have select the file (preferable an F05 ILR DB) click
here to import it into the ILR Utility</a:t>
          </a:r>
        </a:p>
      </xdr:txBody>
    </xdr:sp>
    <xdr:clientData/>
  </xdr:twoCellAnchor>
  <xdr:twoCellAnchor>
    <xdr:from>
      <xdr:col>8</xdr:col>
      <xdr:colOff>457200</xdr:colOff>
      <xdr:row>4</xdr:row>
      <xdr:rowOff>123825</xdr:rowOff>
    </xdr:from>
    <xdr:to>
      <xdr:col>12</xdr:col>
      <xdr:colOff>361950</xdr:colOff>
      <xdr:row>6</xdr:row>
      <xdr:rowOff>47625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5334000" y="771525"/>
          <a:ext cx="2343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Click on the browse button</a:t>
          </a:r>
        </a:p>
      </xdr:txBody>
    </xdr:sp>
    <xdr:clientData/>
  </xdr:twoCellAnchor>
  <xdr:twoCellAnchor>
    <xdr:from>
      <xdr:col>7</xdr:col>
      <xdr:colOff>428625</xdr:colOff>
      <xdr:row>8</xdr:row>
      <xdr:rowOff>76200</xdr:rowOff>
    </xdr:from>
    <xdr:to>
      <xdr:col>8</xdr:col>
      <xdr:colOff>361950</xdr:colOff>
      <xdr:row>8</xdr:row>
      <xdr:rowOff>85725</xdr:rowOff>
    </xdr:to>
    <xdr:sp>
      <xdr:nvSpPr>
        <xdr:cNvPr id="5" name="Line 13"/>
        <xdr:cNvSpPr>
          <a:spLocks/>
        </xdr:cNvSpPr>
      </xdr:nvSpPr>
      <xdr:spPr>
        <a:xfrm flipH="1">
          <a:off x="4695825" y="1371600"/>
          <a:ext cx="54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12</xdr:row>
      <xdr:rowOff>0</xdr:rowOff>
    </xdr:from>
    <xdr:to>
      <xdr:col>12</xdr:col>
      <xdr:colOff>361950</xdr:colOff>
      <xdr:row>15</xdr:row>
      <xdr:rowOff>66675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5334000" y="1943100"/>
          <a:ext cx="2343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Now click next &gt;&gt;</a:t>
          </a:r>
        </a:p>
      </xdr:txBody>
    </xdr:sp>
    <xdr:clientData/>
  </xdr:twoCellAnchor>
  <xdr:twoCellAnchor>
    <xdr:from>
      <xdr:col>7</xdr:col>
      <xdr:colOff>457200</xdr:colOff>
      <xdr:row>12</xdr:row>
      <xdr:rowOff>85725</xdr:rowOff>
    </xdr:from>
    <xdr:to>
      <xdr:col>8</xdr:col>
      <xdr:colOff>390525</xdr:colOff>
      <xdr:row>12</xdr:row>
      <xdr:rowOff>95250</xdr:rowOff>
    </xdr:to>
    <xdr:sp>
      <xdr:nvSpPr>
        <xdr:cNvPr id="7" name="Line 15"/>
        <xdr:cNvSpPr>
          <a:spLocks/>
        </xdr:cNvSpPr>
      </xdr:nvSpPr>
      <xdr:spPr>
        <a:xfrm flipH="1">
          <a:off x="4724400" y="2028825"/>
          <a:ext cx="542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11</xdr:row>
      <xdr:rowOff>142875</xdr:rowOff>
    </xdr:from>
    <xdr:to>
      <xdr:col>7</xdr:col>
      <xdr:colOff>361950</xdr:colOff>
      <xdr:row>13</xdr:row>
      <xdr:rowOff>57150</xdr:rowOff>
    </xdr:to>
    <xdr:sp>
      <xdr:nvSpPr>
        <xdr:cNvPr id="8" name="Rectangle 16">
          <a:hlinkClick r:id="rId2"/>
        </xdr:cNvPr>
        <xdr:cNvSpPr>
          <a:spLocks/>
        </xdr:cNvSpPr>
      </xdr:nvSpPr>
      <xdr:spPr>
        <a:xfrm>
          <a:off x="3571875" y="1924050"/>
          <a:ext cx="1057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104775</xdr:rowOff>
    </xdr:from>
    <xdr:to>
      <xdr:col>8</xdr:col>
      <xdr:colOff>57150</xdr:colOff>
      <xdr:row>20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66700"/>
          <a:ext cx="46291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4</xdr:row>
      <xdr:rowOff>104775</xdr:rowOff>
    </xdr:from>
    <xdr:to>
      <xdr:col>8</xdr:col>
      <xdr:colOff>161925</xdr:colOff>
      <xdr:row>7</xdr:row>
      <xdr:rowOff>47625</xdr:rowOff>
    </xdr:to>
    <xdr:sp>
      <xdr:nvSpPr>
        <xdr:cNvPr id="2" name="Line 11"/>
        <xdr:cNvSpPr>
          <a:spLocks/>
        </xdr:cNvSpPr>
      </xdr:nvSpPr>
      <xdr:spPr>
        <a:xfrm flipH="1">
          <a:off x="3286125" y="752475"/>
          <a:ext cx="17526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</xdr:row>
      <xdr:rowOff>142875</xdr:rowOff>
    </xdr:from>
    <xdr:to>
      <xdr:col>11</xdr:col>
      <xdr:colOff>504825</xdr:colOff>
      <xdr:row>5</xdr:row>
      <xdr:rowOff>114300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5191125" y="628650"/>
          <a:ext cx="2019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Select report number 1</a:t>
          </a:r>
        </a:p>
      </xdr:txBody>
    </xdr:sp>
    <xdr:clientData/>
  </xdr:twoCellAnchor>
  <xdr:twoCellAnchor>
    <xdr:from>
      <xdr:col>8</xdr:col>
      <xdr:colOff>314325</xdr:colOff>
      <xdr:row>7</xdr:row>
      <xdr:rowOff>0</xdr:rowOff>
    </xdr:from>
    <xdr:to>
      <xdr:col>11</xdr:col>
      <xdr:colOff>504825</xdr:colOff>
      <xdr:row>11</xdr:row>
      <xdr:rowOff>47625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5191125" y="1133475"/>
          <a:ext cx="20193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Select your format (PDF, Excel or straight to print)</a:t>
          </a:r>
        </a:p>
      </xdr:txBody>
    </xdr:sp>
    <xdr:clientData/>
  </xdr:twoCellAnchor>
  <xdr:twoCellAnchor>
    <xdr:from>
      <xdr:col>7</xdr:col>
      <xdr:colOff>161925</xdr:colOff>
      <xdr:row>7</xdr:row>
      <xdr:rowOff>114300</xdr:rowOff>
    </xdr:from>
    <xdr:to>
      <xdr:col>8</xdr:col>
      <xdr:colOff>228600</xdr:colOff>
      <xdr:row>7</xdr:row>
      <xdr:rowOff>133350</xdr:rowOff>
    </xdr:to>
    <xdr:sp>
      <xdr:nvSpPr>
        <xdr:cNvPr id="5" name="Line 14"/>
        <xdr:cNvSpPr>
          <a:spLocks/>
        </xdr:cNvSpPr>
      </xdr:nvSpPr>
      <xdr:spPr>
        <a:xfrm flipH="1">
          <a:off x="4429125" y="1247775"/>
          <a:ext cx="6762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7</xdr:row>
      <xdr:rowOff>133350</xdr:rowOff>
    </xdr:from>
    <xdr:to>
      <xdr:col>8</xdr:col>
      <xdr:colOff>209550</xdr:colOff>
      <xdr:row>10</xdr:row>
      <xdr:rowOff>133350</xdr:rowOff>
    </xdr:to>
    <xdr:sp>
      <xdr:nvSpPr>
        <xdr:cNvPr id="6" name="Line 15"/>
        <xdr:cNvSpPr>
          <a:spLocks/>
        </xdr:cNvSpPr>
      </xdr:nvSpPr>
      <xdr:spPr>
        <a:xfrm flipH="1">
          <a:off x="4438650" y="1266825"/>
          <a:ext cx="6477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7</xdr:row>
      <xdr:rowOff>104775</xdr:rowOff>
    </xdr:from>
    <xdr:to>
      <xdr:col>8</xdr:col>
      <xdr:colOff>238125</xdr:colOff>
      <xdr:row>13</xdr:row>
      <xdr:rowOff>123825</xdr:rowOff>
    </xdr:to>
    <xdr:sp>
      <xdr:nvSpPr>
        <xdr:cNvPr id="7" name="Line 16"/>
        <xdr:cNvSpPr>
          <a:spLocks/>
        </xdr:cNvSpPr>
      </xdr:nvSpPr>
      <xdr:spPr>
        <a:xfrm flipH="1">
          <a:off x="4467225" y="1238250"/>
          <a:ext cx="6477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6</xdr:row>
      <xdr:rowOff>142875</xdr:rowOff>
    </xdr:from>
    <xdr:to>
      <xdr:col>7</xdr:col>
      <xdr:colOff>142875</xdr:colOff>
      <xdr:row>14</xdr:row>
      <xdr:rowOff>133350</xdr:rowOff>
    </xdr:to>
    <xdr:sp>
      <xdr:nvSpPr>
        <xdr:cNvPr id="8" name="Rectangle 17">
          <a:hlinkClick r:id="rId2"/>
        </xdr:cNvPr>
        <xdr:cNvSpPr>
          <a:spLocks/>
        </xdr:cNvSpPr>
      </xdr:nvSpPr>
      <xdr:spPr>
        <a:xfrm>
          <a:off x="4019550" y="1114425"/>
          <a:ext cx="3905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16</xdr:row>
      <xdr:rowOff>76200</xdr:rowOff>
    </xdr:from>
    <xdr:to>
      <xdr:col>3</xdr:col>
      <xdr:colOff>200025</xdr:colOff>
      <xdr:row>18</xdr:row>
      <xdr:rowOff>0</xdr:rowOff>
    </xdr:to>
    <xdr:sp>
      <xdr:nvSpPr>
        <xdr:cNvPr id="9" name="Rectangle 18">
          <a:hlinkClick r:id="rId3"/>
        </xdr:cNvPr>
        <xdr:cNvSpPr>
          <a:spLocks/>
        </xdr:cNvSpPr>
      </xdr:nvSpPr>
      <xdr:spPr>
        <a:xfrm>
          <a:off x="733425" y="2667000"/>
          <a:ext cx="1295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19050</xdr:rowOff>
    </xdr:from>
    <xdr:to>
      <xdr:col>7</xdr:col>
      <xdr:colOff>133350</xdr:colOff>
      <xdr:row>45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143875"/>
          <a:ext cx="1276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4</xdr:row>
      <xdr:rowOff>76200</xdr:rowOff>
    </xdr:from>
    <xdr:to>
      <xdr:col>22</xdr:col>
      <xdr:colOff>114300</xdr:colOff>
      <xdr:row>6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409700" y="1171575"/>
          <a:ext cx="2895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EXAMPLE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sect.com/ILRutility.asp" TargetMode="External" /><Relationship Id="rId2" Type="http://schemas.openxmlformats.org/officeDocument/2006/relationships/hyperlink" Target="http://www.thedataservice.org.uk/NR/rdonlyres/6171C887-4261-4E5B-9C7B-A2EFD1B1FC57/0/LIS_0910_Report_Guidance_v1_16042010.pdf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tabSelected="1" workbookViewId="0" topLeftCell="A1">
      <selection activeCell="C34" sqref="C34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RowColHeaders="0" workbookViewId="0" topLeftCell="A1">
      <selection activeCell="J20" sqref="J20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RowColHeaders="0" workbookViewId="0" topLeftCell="A1">
      <selection activeCell="H27" sqref="H27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45"/>
  <sheetViews>
    <sheetView showRowColHeaders="0" workbookViewId="0" topLeftCell="A1">
      <selection activeCell="AM22" sqref="AM22"/>
    </sheetView>
  </sheetViews>
  <sheetFormatPr defaultColWidth="9.140625" defaultRowHeight="12.75"/>
  <cols>
    <col min="1" max="31" width="2.8515625" style="2" customWidth="1"/>
    <col min="32" max="38" width="2.8515625" style="3" customWidth="1"/>
    <col min="39" max="39" width="15.421875" style="3" customWidth="1"/>
    <col min="40" max="40" width="14.57421875" style="3" customWidth="1"/>
    <col min="41" max="41" width="7.140625" style="3" customWidth="1"/>
    <col min="42" max="42" width="8.8515625" style="3" customWidth="1"/>
    <col min="43" max="43" width="12.57421875" style="3" customWidth="1"/>
    <col min="44" max="16384" width="2.8515625" style="3" customWidth="1"/>
  </cols>
  <sheetData>
    <row r="2" spans="2:29" ht="18.75">
      <c r="B2" s="28" t="s">
        <v>89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0"/>
    </row>
    <row r="3" spans="2:29" ht="15" customHeight="1"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4"/>
    </row>
    <row r="4" ht="37.5" customHeight="1"/>
    <row r="5" spans="8:29" ht="15">
      <c r="H5" s="20">
        <v>99999999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3:29" ht="15">
      <c r="C6" s="4" t="s">
        <v>96</v>
      </c>
      <c r="H6" s="20" t="s">
        <v>51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9" spans="2:33" ht="15">
      <c r="B9" s="2" t="s">
        <v>20</v>
      </c>
      <c r="C9" s="2" t="s">
        <v>1</v>
      </c>
      <c r="H9" s="20" t="s">
        <v>99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G9" s="3" t="s">
        <v>58</v>
      </c>
    </row>
    <row r="10" spans="2:33" ht="15">
      <c r="B10" s="2" t="s">
        <v>21</v>
      </c>
      <c r="C10" s="2" t="s">
        <v>3</v>
      </c>
      <c r="H10" s="36">
        <v>40497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G10" s="3" t="s">
        <v>58</v>
      </c>
    </row>
    <row r="11" spans="2:33" ht="15">
      <c r="B11" s="2" t="s">
        <v>22</v>
      </c>
      <c r="C11" s="2" t="s">
        <v>2</v>
      </c>
      <c r="H11" s="36">
        <v>40532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G11" s="3" t="s">
        <v>58</v>
      </c>
    </row>
    <row r="13" spans="3:33" ht="15">
      <c r="C13" s="4" t="s">
        <v>97</v>
      </c>
      <c r="AG13" s="19" t="s">
        <v>86</v>
      </c>
    </row>
    <row r="14" spans="2:33" ht="15">
      <c r="B14" s="2" t="s">
        <v>23</v>
      </c>
      <c r="C14" s="2" t="s">
        <v>6</v>
      </c>
      <c r="M14" s="35">
        <v>2149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G14" s="3" t="s">
        <v>82</v>
      </c>
    </row>
    <row r="15" spans="2:33" ht="15">
      <c r="B15" s="2" t="s">
        <v>24</v>
      </c>
      <c r="C15" s="2" t="s">
        <v>13</v>
      </c>
      <c r="M15" s="31">
        <v>5000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G15" s="3" t="s">
        <v>66</v>
      </c>
    </row>
    <row r="16" spans="2:33" ht="15">
      <c r="B16" s="2" t="s">
        <v>25</v>
      </c>
      <c r="C16" s="2" t="s">
        <v>7</v>
      </c>
      <c r="M16" s="15">
        <v>850.5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G16" s="3" t="s">
        <v>83</v>
      </c>
    </row>
    <row r="17" spans="2:33" ht="15">
      <c r="B17" s="2" t="s">
        <v>26</v>
      </c>
      <c r="C17" s="2" t="s">
        <v>8</v>
      </c>
      <c r="M17" s="15">
        <v>559.87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G17" s="3" t="s">
        <v>84</v>
      </c>
    </row>
    <row r="18" spans="2:33" ht="15">
      <c r="B18" s="2" t="s">
        <v>27</v>
      </c>
      <c r="C18" s="2" t="s">
        <v>4</v>
      </c>
      <c r="M18" s="34">
        <v>2817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G18" s="3" t="s">
        <v>87</v>
      </c>
    </row>
    <row r="19" spans="2:33" ht="15">
      <c r="B19" s="2" t="s">
        <v>28</v>
      </c>
      <c r="C19" s="2" t="s">
        <v>9</v>
      </c>
      <c r="M19" s="25">
        <f>M18-(M18*0.475/M20)</f>
        <v>1478.925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G19" s="3" t="s">
        <v>59</v>
      </c>
    </row>
    <row r="20" spans="2:33" ht="15">
      <c r="B20" s="2" t="s">
        <v>29</v>
      </c>
      <c r="C20" s="2" t="s">
        <v>5</v>
      </c>
      <c r="M20" s="33">
        <v>1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G20" s="3" t="s">
        <v>88</v>
      </c>
    </row>
    <row r="21" spans="2:33" ht="15">
      <c r="B21" s="2" t="s">
        <v>30</v>
      </c>
      <c r="C21" s="2" t="s">
        <v>98</v>
      </c>
      <c r="N21" s="60"/>
      <c r="O21" s="60"/>
      <c r="P21" s="60"/>
      <c r="Q21" s="60"/>
      <c r="R21" s="60"/>
      <c r="S21" s="60"/>
      <c r="T21" s="60"/>
      <c r="U21" s="60"/>
      <c r="V21" s="60"/>
      <c r="W21" s="63">
        <v>3283029.68</v>
      </c>
      <c r="X21" s="61"/>
      <c r="Y21" s="61"/>
      <c r="Z21" s="61"/>
      <c r="AA21" s="61"/>
      <c r="AB21" s="61"/>
      <c r="AC21" s="62"/>
      <c r="AG21" s="3" t="s">
        <v>85</v>
      </c>
    </row>
    <row r="23" ht="15">
      <c r="C23" s="4" t="s">
        <v>12</v>
      </c>
    </row>
    <row r="24" spans="2:33" ht="15">
      <c r="B24" s="2" t="s">
        <v>31</v>
      </c>
      <c r="C24" s="2" t="s">
        <v>13</v>
      </c>
      <c r="M24" s="32">
        <v>699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G24" s="3" t="s">
        <v>11</v>
      </c>
    </row>
    <row r="25" spans="2:33" ht="15">
      <c r="B25" s="2" t="s">
        <v>32</v>
      </c>
      <c r="C25" s="2" t="s">
        <v>14</v>
      </c>
      <c r="M25" s="32">
        <v>191.62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G25" s="3" t="s">
        <v>11</v>
      </c>
    </row>
    <row r="26" spans="2:33" ht="15">
      <c r="B26" s="2" t="s">
        <v>33</v>
      </c>
      <c r="C26" s="2" t="s">
        <v>15</v>
      </c>
      <c r="M26" s="32">
        <v>27.7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G26" s="3" t="s">
        <v>11</v>
      </c>
    </row>
    <row r="27" spans="2:33" ht="15">
      <c r="B27" s="2" t="s">
        <v>34</v>
      </c>
      <c r="C27" s="2" t="s">
        <v>16</v>
      </c>
      <c r="M27" s="25">
        <f>M25*M18*M20</f>
        <v>539793.54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G27" s="3" t="s">
        <v>60</v>
      </c>
    </row>
    <row r="28" spans="2:33" ht="15">
      <c r="B28" s="2" t="s">
        <v>35</v>
      </c>
      <c r="C28" s="2" t="s">
        <v>17</v>
      </c>
      <c r="M28" s="25">
        <f>M26*M19*M20</f>
        <v>40966.222499999996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G28" s="3" t="s">
        <v>61</v>
      </c>
    </row>
    <row r="29" spans="2:33" ht="15">
      <c r="B29" s="2" t="s">
        <v>36</v>
      </c>
      <c r="C29" s="2" t="s">
        <v>10</v>
      </c>
      <c r="M29" s="25">
        <f>M27+M28</f>
        <v>580759.7625000001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G29" s="3" t="s">
        <v>62</v>
      </c>
    </row>
    <row r="31" spans="3:26" ht="15">
      <c r="C31" s="4" t="s">
        <v>18</v>
      </c>
      <c r="Z31" s="6"/>
    </row>
    <row r="32" spans="2:33" ht="15">
      <c r="B32" s="2" t="s">
        <v>37</v>
      </c>
      <c r="C32" s="2" t="s">
        <v>45</v>
      </c>
      <c r="M32" s="3"/>
      <c r="N32" s="5"/>
      <c r="O32" s="5"/>
      <c r="P32" s="5"/>
      <c r="Q32" s="25">
        <f>M27*'ESOL calcs'!D20</f>
        <v>-90993.76817142859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G32" s="19" t="s">
        <v>92</v>
      </c>
    </row>
    <row r="33" spans="2:33" ht="15">
      <c r="B33" s="2" t="s">
        <v>38</v>
      </c>
      <c r="C33" s="10" t="s">
        <v>46</v>
      </c>
      <c r="D33" s="10"/>
      <c r="E33" s="10"/>
      <c r="F33" s="10"/>
      <c r="G33" s="10"/>
      <c r="H33" s="10"/>
      <c r="I33" s="10"/>
      <c r="J33" s="10"/>
      <c r="K33" s="10"/>
      <c r="L33" s="10"/>
      <c r="M33" s="11"/>
      <c r="N33" s="12"/>
      <c r="O33" s="12"/>
      <c r="P33" s="12"/>
      <c r="Q33" s="26">
        <f>M28*'ESOL calcs'!D10</f>
        <v>-10894.800794594586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G33" s="54" t="s">
        <v>93</v>
      </c>
    </row>
    <row r="34" spans="2:33" ht="15">
      <c r="B34" s="8" t="s">
        <v>39</v>
      </c>
      <c r="C34" s="55" t="s">
        <v>47</v>
      </c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7">
        <f>Q32+Q33</f>
        <v>-101888.56896602317</v>
      </c>
      <c r="Z34" s="57"/>
      <c r="AA34" s="57"/>
      <c r="AB34" s="57"/>
      <c r="AC34" s="57"/>
      <c r="AD34" s="9"/>
      <c r="AG34" s="3" t="s">
        <v>63</v>
      </c>
    </row>
    <row r="35" spans="2:33" ht="15">
      <c r="B35" s="2" t="s">
        <v>40</v>
      </c>
      <c r="C35" s="13" t="s">
        <v>48</v>
      </c>
      <c r="D35" s="13"/>
      <c r="E35" s="13"/>
      <c r="F35" s="13"/>
      <c r="G35" s="13"/>
      <c r="H35" s="13"/>
      <c r="I35" s="13"/>
      <c r="J35" s="13"/>
      <c r="K35" s="13"/>
      <c r="L35" s="13"/>
      <c r="M35" s="16"/>
      <c r="N35" s="17"/>
      <c r="O35" s="17"/>
      <c r="P35" s="17"/>
      <c r="Q35" s="17"/>
      <c r="R35" s="17"/>
      <c r="S35" s="17"/>
      <c r="T35" s="17"/>
      <c r="U35" s="17"/>
      <c r="V35" s="14"/>
      <c r="W35" s="18"/>
      <c r="X35" s="18"/>
      <c r="Y35" s="27">
        <f>Y34/W21</f>
        <v>-0.031034921672113292</v>
      </c>
      <c r="Z35" s="27"/>
      <c r="AA35" s="27"/>
      <c r="AB35" s="27"/>
      <c r="AC35" s="27"/>
      <c r="AG35" s="3" t="s">
        <v>64</v>
      </c>
    </row>
    <row r="37" spans="3:26" ht="15">
      <c r="C37" s="4" t="s">
        <v>19</v>
      </c>
      <c r="Z37" s="6"/>
    </row>
    <row r="38" spans="2:42" ht="15">
      <c r="B38" s="2" t="s">
        <v>41</v>
      </c>
      <c r="C38" s="2" t="s">
        <v>79</v>
      </c>
      <c r="M38" s="3"/>
      <c r="N38" s="5"/>
      <c r="O38" s="5"/>
      <c r="P38" s="5"/>
      <c r="Q38" s="5"/>
      <c r="R38" s="5"/>
      <c r="S38" s="5"/>
      <c r="T38" s="5"/>
      <c r="U38" s="5"/>
      <c r="V38" s="5"/>
      <c r="W38" s="25">
        <f>M27*'ESOL calcs'!E21</f>
        <v>-181875.72196671428</v>
      </c>
      <c r="X38" s="25"/>
      <c r="Y38" s="25"/>
      <c r="Z38" s="25"/>
      <c r="AA38" s="25"/>
      <c r="AB38" s="25"/>
      <c r="AC38" s="25"/>
      <c r="AG38" s="54" t="s">
        <v>94</v>
      </c>
      <c r="AP38" s="7"/>
    </row>
    <row r="39" spans="2:33" ht="15">
      <c r="B39" s="2" t="s">
        <v>42</v>
      </c>
      <c r="C39" s="10" t="s">
        <v>80</v>
      </c>
      <c r="D39" s="10"/>
      <c r="E39" s="10"/>
      <c r="F39" s="10"/>
      <c r="G39" s="10"/>
      <c r="H39" s="10"/>
      <c r="I39" s="10"/>
      <c r="J39" s="10"/>
      <c r="K39" s="10"/>
      <c r="L39" s="10"/>
      <c r="M39" s="11"/>
      <c r="N39" s="12"/>
      <c r="O39" s="12"/>
      <c r="P39" s="12"/>
      <c r="Q39" s="12"/>
      <c r="R39" s="12"/>
      <c r="S39" s="12"/>
      <c r="T39" s="12"/>
      <c r="U39" s="12"/>
      <c r="V39" s="12"/>
      <c r="W39" s="26">
        <f>M28*'ESOL calcs'!E11</f>
        <v>-20410.257805662157</v>
      </c>
      <c r="X39" s="26"/>
      <c r="Y39" s="26"/>
      <c r="Z39" s="26"/>
      <c r="AA39" s="26"/>
      <c r="AB39" s="26"/>
      <c r="AC39" s="26"/>
      <c r="AG39" s="54" t="s">
        <v>95</v>
      </c>
    </row>
    <row r="40" spans="2:33" ht="15">
      <c r="B40" s="8" t="s">
        <v>44</v>
      </c>
      <c r="C40" s="55" t="s">
        <v>49</v>
      </c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55"/>
      <c r="O40" s="55"/>
      <c r="P40" s="55"/>
      <c r="Q40" s="55"/>
      <c r="R40" s="55"/>
      <c r="S40" s="55"/>
      <c r="T40" s="55"/>
      <c r="U40" s="55"/>
      <c r="V40" s="55"/>
      <c r="W40" s="57">
        <f>W38+W39</f>
        <v>-202285.97977237642</v>
      </c>
      <c r="X40" s="57"/>
      <c r="Y40" s="57"/>
      <c r="Z40" s="57"/>
      <c r="AA40" s="57"/>
      <c r="AB40" s="57"/>
      <c r="AC40" s="57"/>
      <c r="AD40" s="9"/>
      <c r="AG40" s="3" t="s">
        <v>65</v>
      </c>
    </row>
    <row r="41" spans="2:33" ht="15">
      <c r="B41" s="2" t="s">
        <v>43</v>
      </c>
      <c r="C41" s="13" t="s">
        <v>50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  <c r="W41" s="27">
        <f>W40/W21</f>
        <v>-0.06161564149257902</v>
      </c>
      <c r="X41" s="27"/>
      <c r="Y41" s="27"/>
      <c r="Z41" s="27"/>
      <c r="AA41" s="27"/>
      <c r="AB41" s="27"/>
      <c r="AC41" s="27"/>
      <c r="AG41" s="3" t="s">
        <v>81</v>
      </c>
    </row>
    <row r="42" spans="2:29" ht="12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</row>
    <row r="43" spans="2:42" ht="15">
      <c r="B43" s="13"/>
      <c r="C43" s="13"/>
      <c r="D43" s="13"/>
      <c r="E43" s="13"/>
      <c r="F43" s="13"/>
      <c r="G43" s="13"/>
      <c r="H43" s="13"/>
      <c r="I43" s="13"/>
      <c r="J43" s="13"/>
      <c r="K43" s="13" t="s">
        <v>52</v>
      </c>
      <c r="L43" s="13"/>
      <c r="M43" s="13"/>
      <c r="N43" s="13"/>
      <c r="O43" s="13"/>
      <c r="P43" s="58" t="s">
        <v>53</v>
      </c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P43" s="7"/>
    </row>
    <row r="44" spans="11:29" ht="15">
      <c r="K44" s="2" t="s">
        <v>54</v>
      </c>
      <c r="P44" s="20" t="s">
        <v>55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1:29" ht="15">
      <c r="K45" s="2" t="s">
        <v>56</v>
      </c>
      <c r="R45" s="21" t="s">
        <v>57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</sheetData>
  <sheetProtection selectLockedCells="1" selectUnlockedCells="1"/>
  <mergeCells count="32">
    <mergeCell ref="H5:AC5"/>
    <mergeCell ref="W21:AC21"/>
    <mergeCell ref="H9:AC9"/>
    <mergeCell ref="H10:AC10"/>
    <mergeCell ref="H11:AC11"/>
    <mergeCell ref="H6:AC6"/>
    <mergeCell ref="M24:AC24"/>
    <mergeCell ref="M25:AC25"/>
    <mergeCell ref="M14:AC14"/>
    <mergeCell ref="M16:AC16"/>
    <mergeCell ref="M18:AC18"/>
    <mergeCell ref="M17:AC17"/>
    <mergeCell ref="W40:AC40"/>
    <mergeCell ref="W41:AC41"/>
    <mergeCell ref="B2:AC2"/>
    <mergeCell ref="M29:AC29"/>
    <mergeCell ref="M15:AC15"/>
    <mergeCell ref="M19:AC19"/>
    <mergeCell ref="M26:AC26"/>
    <mergeCell ref="M27:AC27"/>
    <mergeCell ref="M28:AC28"/>
    <mergeCell ref="M20:AC20"/>
    <mergeCell ref="P43:AC43"/>
    <mergeCell ref="P44:AC44"/>
    <mergeCell ref="R45:AC45"/>
    <mergeCell ref="B3:AC3"/>
    <mergeCell ref="Q32:AC32"/>
    <mergeCell ref="Q33:AC33"/>
    <mergeCell ref="W38:AC38"/>
    <mergeCell ref="W39:AC39"/>
    <mergeCell ref="Y34:AC34"/>
    <mergeCell ref="Y35:AC35"/>
  </mergeCells>
  <hyperlinks>
    <hyperlink ref="R45" r:id="rId1" display="www.lsect.com/ILRutility.asp"/>
    <hyperlink ref="AG13" r:id="rId2" display="See page 9 of LIS 2009/10 report guidance ~ click here"/>
    <hyperlink ref="AG32" location="'ESOL calcs'!A1" display="Equals: O x 0.17 [see ESOL calcs worksheet]"/>
    <hyperlink ref="AG33" location="'ESOL calcs'!A1" display="Equals: P x 0.27 [see ESOL calcs worksheet]"/>
    <hyperlink ref="AG38" location="'ESOL calcs'!A1" display="Equals: O x 0.34 [see ESOL calcs worksheet]"/>
    <hyperlink ref="AG39" location="'ESOL calcs'!A1" display="Equals: P x 0.50 [see ESOL calcs worksheet]"/>
  </hyperlinks>
  <printOptions/>
  <pageMargins left="0.75" right="0.75" top="0.58" bottom="1" header="0.5" footer="0.5"/>
  <pageSetup fitToWidth="2" fitToHeight="1"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22" sqref="B22"/>
    </sheetView>
  </sheetViews>
  <sheetFormatPr defaultColWidth="9.140625" defaultRowHeight="12.75"/>
  <cols>
    <col min="1" max="1" width="9.140625" style="37" customWidth="1"/>
    <col min="2" max="2" width="29.57421875" style="37" customWidth="1"/>
    <col min="3" max="5" width="9.28125" style="37" bestFit="1" customWidth="1"/>
    <col min="6" max="16384" width="9.140625" style="37" customWidth="1"/>
  </cols>
  <sheetData>
    <row r="1" spans="2:5" ht="39.75" customHeight="1">
      <c r="B1" s="53" t="s">
        <v>91</v>
      </c>
      <c r="C1" s="53"/>
      <c r="D1" s="53"/>
      <c r="E1" s="53"/>
    </row>
    <row r="2" spans="1:5" ht="12.75">
      <c r="A2" s="41"/>
      <c r="B2" s="41"/>
      <c r="C2" s="41"/>
      <c r="D2" s="41"/>
      <c r="E2" s="41"/>
    </row>
    <row r="3" spans="1:6" s="38" customFormat="1" ht="12.75">
      <c r="A3" s="64"/>
      <c r="B3" s="43" t="s">
        <v>77</v>
      </c>
      <c r="C3" s="44" t="s">
        <v>0</v>
      </c>
      <c r="D3" s="44" t="s">
        <v>67</v>
      </c>
      <c r="E3" s="44" t="s">
        <v>68</v>
      </c>
      <c r="F3" s="39"/>
    </row>
    <row r="4" spans="1:6" ht="12.75">
      <c r="A4" s="65"/>
      <c r="B4" s="45" t="s">
        <v>69</v>
      </c>
      <c r="C4" s="45"/>
      <c r="D4" s="46">
        <v>0.03</v>
      </c>
      <c r="E4" s="47">
        <v>0.043</v>
      </c>
      <c r="F4" s="40"/>
    </row>
    <row r="5" spans="1:6" ht="12.75">
      <c r="A5" s="65"/>
      <c r="B5" s="45" t="s">
        <v>70</v>
      </c>
      <c r="C5" s="48">
        <v>2817</v>
      </c>
      <c r="D5" s="48">
        <f>C5*0.97</f>
        <v>2732.49</v>
      </c>
      <c r="E5" s="48">
        <f>D5*0.957</f>
        <v>2614.99293</v>
      </c>
      <c r="F5" s="40"/>
    </row>
    <row r="6" spans="1:6" ht="12.75">
      <c r="A6" s="65"/>
      <c r="B6" s="45" t="s">
        <v>71</v>
      </c>
      <c r="C6" s="45">
        <v>1.4</v>
      </c>
      <c r="D6" s="45">
        <v>1.2</v>
      </c>
      <c r="E6" s="45">
        <v>1</v>
      </c>
      <c r="F6" s="40"/>
    </row>
    <row r="7" spans="1:6" ht="12.75">
      <c r="A7" s="65"/>
      <c r="B7" s="45" t="s">
        <v>72</v>
      </c>
      <c r="C7" s="47">
        <v>0.475</v>
      </c>
      <c r="D7" s="46">
        <v>0.5</v>
      </c>
      <c r="E7" s="46">
        <v>0.5</v>
      </c>
      <c r="F7" s="40"/>
    </row>
    <row r="8" spans="1:6" ht="12.75">
      <c r="A8" s="65"/>
      <c r="B8" s="45" t="s">
        <v>73</v>
      </c>
      <c r="C8" s="48">
        <f>C5*C7</f>
        <v>1338.075</v>
      </c>
      <c r="D8" s="48">
        <f>D5*D7</f>
        <v>1366.245</v>
      </c>
      <c r="E8" s="48">
        <f>E5*E7</f>
        <v>1307.496465</v>
      </c>
      <c r="F8" s="40"/>
    </row>
    <row r="9" spans="1:6" ht="12.75">
      <c r="A9" s="65"/>
      <c r="B9" s="45" t="s">
        <v>74</v>
      </c>
      <c r="C9" s="48">
        <f>C5*C6-C8</f>
        <v>2605.7249999999995</v>
      </c>
      <c r="D9" s="48">
        <f>D5*D6-D8</f>
        <v>1912.743</v>
      </c>
      <c r="E9" s="48">
        <f>E5*E6-E8</f>
        <v>1307.496465</v>
      </c>
      <c r="F9" s="40"/>
    </row>
    <row r="10" spans="1:6" ht="12.75">
      <c r="A10" s="65"/>
      <c r="B10" s="50" t="s">
        <v>75</v>
      </c>
      <c r="C10" s="52"/>
      <c r="D10" s="46">
        <f>D9/C9-1</f>
        <v>-0.2659459459459458</v>
      </c>
      <c r="E10" s="46">
        <f>E9/D9-1</f>
        <v>-0.3164285714285714</v>
      </c>
      <c r="F10" s="40"/>
    </row>
    <row r="11" spans="1:6" ht="12.75">
      <c r="A11" s="65"/>
      <c r="B11" s="50" t="s">
        <v>76</v>
      </c>
      <c r="C11" s="52"/>
      <c r="D11" s="51"/>
      <c r="E11" s="46">
        <f>E9/C9-1</f>
        <v>-0.49822162162162154</v>
      </c>
      <c r="F11" s="40"/>
    </row>
    <row r="12" spans="1:5" ht="12.75">
      <c r="A12" s="49"/>
      <c r="B12" s="49"/>
      <c r="C12" s="49"/>
      <c r="D12" s="49"/>
      <c r="E12" s="49"/>
    </row>
    <row r="13" spans="1:6" ht="12.75">
      <c r="A13" s="65"/>
      <c r="B13" s="43" t="s">
        <v>78</v>
      </c>
      <c r="C13" s="44" t="s">
        <v>0</v>
      </c>
      <c r="D13" s="44" t="s">
        <v>67</v>
      </c>
      <c r="E13" s="44" t="s">
        <v>68</v>
      </c>
      <c r="F13" s="40"/>
    </row>
    <row r="14" spans="1:6" ht="12.75">
      <c r="A14" s="65"/>
      <c r="B14" s="50" t="s">
        <v>69</v>
      </c>
      <c r="C14" s="51"/>
      <c r="D14" s="46">
        <v>0.03</v>
      </c>
      <c r="E14" s="47">
        <v>0.043</v>
      </c>
      <c r="F14" s="40"/>
    </row>
    <row r="15" spans="1:6" ht="12.75">
      <c r="A15" s="65"/>
      <c r="B15" s="45" t="s">
        <v>70</v>
      </c>
      <c r="C15" s="48">
        <v>2817</v>
      </c>
      <c r="D15" s="48">
        <f>C15*0.97</f>
        <v>2732.49</v>
      </c>
      <c r="E15" s="48">
        <f>D15*0.957</f>
        <v>2614.99293</v>
      </c>
      <c r="F15" s="40"/>
    </row>
    <row r="16" spans="1:6" ht="12.75">
      <c r="A16" s="65"/>
      <c r="B16" s="45" t="s">
        <v>71</v>
      </c>
      <c r="C16" s="45">
        <v>1.4</v>
      </c>
      <c r="D16" s="45">
        <v>1.2</v>
      </c>
      <c r="E16" s="45">
        <v>1</v>
      </c>
      <c r="F16" s="40"/>
    </row>
    <row r="17" spans="1:6" ht="12.75">
      <c r="A17" s="65"/>
      <c r="B17" s="45" t="s">
        <v>72</v>
      </c>
      <c r="C17" s="47">
        <v>0</v>
      </c>
      <c r="D17" s="46">
        <v>0</v>
      </c>
      <c r="E17" s="46">
        <v>0</v>
      </c>
      <c r="F17" s="40"/>
    </row>
    <row r="18" spans="1:6" ht="12.75">
      <c r="A18" s="65"/>
      <c r="B18" s="45" t="s">
        <v>73</v>
      </c>
      <c r="C18" s="48">
        <f>C15*C17</f>
        <v>0</v>
      </c>
      <c r="D18" s="48">
        <f>D15*D17</f>
        <v>0</v>
      </c>
      <c r="E18" s="48">
        <f>E15*E17</f>
        <v>0</v>
      </c>
      <c r="F18" s="40"/>
    </row>
    <row r="19" spans="1:6" ht="12.75">
      <c r="A19" s="65"/>
      <c r="B19" s="45" t="s">
        <v>74</v>
      </c>
      <c r="C19" s="48">
        <f>C15*C16-C18</f>
        <v>3943.7999999999997</v>
      </c>
      <c r="D19" s="48">
        <f>D15*D16-D18</f>
        <v>3278.988</v>
      </c>
      <c r="E19" s="48">
        <f>E15*E16-E18</f>
        <v>2614.99293</v>
      </c>
      <c r="F19" s="40"/>
    </row>
    <row r="20" spans="1:6" ht="12.75">
      <c r="A20" s="65"/>
      <c r="B20" s="50" t="s">
        <v>75</v>
      </c>
      <c r="C20" s="51"/>
      <c r="D20" s="46">
        <f>D19/C19-1</f>
        <v>-0.1685714285714286</v>
      </c>
      <c r="E20" s="46">
        <f>E19/D19-1</f>
        <v>-0.2025</v>
      </c>
      <c r="F20" s="40"/>
    </row>
    <row r="21" spans="1:6" ht="12.75">
      <c r="A21" s="65"/>
      <c r="B21" s="50" t="s">
        <v>76</v>
      </c>
      <c r="C21" s="52"/>
      <c r="D21" s="51"/>
      <c r="E21" s="46">
        <f>E19/C19-1</f>
        <v>-0.3369357142857142</v>
      </c>
      <c r="F21" s="40"/>
    </row>
    <row r="22" spans="1:5" ht="12.75">
      <c r="A22" s="42"/>
      <c r="B22" s="42"/>
      <c r="C22" s="42"/>
      <c r="D22" s="42"/>
      <c r="E22" s="42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Nick</cp:lastModifiedBy>
  <cp:lastPrinted>2011-01-10T15:16:24Z</cp:lastPrinted>
  <dcterms:created xsi:type="dcterms:W3CDTF">2010-12-30T11:25:51Z</dcterms:created>
  <dcterms:modified xsi:type="dcterms:W3CDTF">2011-01-10T15:17:57Z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