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Nick Linford\Desktop\2021\Webinars\AEB-tender\"/>
    </mc:Choice>
  </mc:AlternateContent>
  <xr:revisionPtr revIDLastSave="0" documentId="8_{89D2207A-1878-494C-AD73-82C22CCB3931}" xr6:coauthVersionLast="46" xr6:coauthVersionMax="46" xr10:uidLastSave="{00000000-0000-0000-0000-000000000000}"/>
  <bookViews>
    <workbookView xWindow="420" yWindow="720" windowWidth="26745" windowHeight="14535" tabRatio="679" xr2:uid="{00000000-000D-0000-FFFF-FFFF00000000}"/>
  </bookViews>
  <sheets>
    <sheet name="Tender V and V sheet" sheetId="8" r:id="rId1"/>
    <sheet name="NSF" sheetId="12" r:id="rId2"/>
    <sheet name="Summary-NSF" sheetId="13" r:id="rId3"/>
    <sheet name="Adult-level-3-offer-quals" sheetId="16" r:id="rId4"/>
    <sheet name="Statutory entitlements" sheetId="1" r:id="rId5"/>
    <sheet name="Summary-statutory-entitlements" sheetId="3" r:id="rId6"/>
    <sheet name="Local Flexibility provision" sheetId="10" r:id="rId7"/>
    <sheet name="Summary-local-flexibility" sheetId="15" r:id="rId8"/>
    <sheet name="SWAPs" sheetId="11" r:id="rId9"/>
    <sheet name="Summary-SWAPs" sheetId="14" r:id="rId10"/>
  </sheets>
  <definedNames>
    <definedName name="_xlnm.Print_Area" localSheetId="6">'Local Flexibility provision'!$A$1:$Q$29</definedName>
    <definedName name="_xlnm.Print_Area" localSheetId="1">NSF!$A$1:$R$28</definedName>
    <definedName name="_xlnm.Print_Area" localSheetId="4">'Statutory entitlements'!$A$1:$Q$29</definedName>
    <definedName name="_xlnm.Print_Area" localSheetId="7">'Summary-local-flexibility'!$A$1:$P$37</definedName>
    <definedName name="_xlnm.Print_Area" localSheetId="2">'Summary-NSF'!$A$1:$P$36</definedName>
    <definedName name="_xlnm.Print_Area" localSheetId="5">'Summary-statutory-entitlements'!$A$1:$P$37</definedName>
    <definedName name="_xlnm.Print_Area" localSheetId="9">'Summary-SWAPs'!$A$1:$P$37</definedName>
    <definedName name="_xlnm.Print_Area" localSheetId="8">SWAPs!$A$1:$Q$29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8" l="1"/>
  <c r="D30" i="8"/>
  <c r="D29" i="8"/>
  <c r="D28" i="8"/>
  <c r="D27" i="8"/>
  <c r="D26" i="8"/>
  <c r="D15" i="8"/>
  <c r="D14" i="8"/>
  <c r="D13" i="8"/>
  <c r="D12" i="8"/>
  <c r="D11" i="8"/>
  <c r="C14" i="8"/>
  <c r="C12" i="8"/>
  <c r="C11" i="8"/>
  <c r="C10" i="8"/>
  <c r="C24" i="8" s="1"/>
  <c r="J31" i="8"/>
  <c r="J30" i="8"/>
  <c r="J29" i="8"/>
  <c r="J28" i="8"/>
  <c r="J27" i="8"/>
  <c r="J26" i="8"/>
  <c r="J25" i="8"/>
  <c r="J24" i="8"/>
  <c r="H31" i="8"/>
  <c r="H30" i="8"/>
  <c r="H29" i="8"/>
  <c r="H28" i="8"/>
  <c r="H27" i="8"/>
  <c r="H26" i="8"/>
  <c r="H25" i="8"/>
  <c r="H24" i="8"/>
  <c r="F31" i="8"/>
  <c r="F30" i="8"/>
  <c r="F29" i="8"/>
  <c r="F28" i="8"/>
  <c r="F27" i="8"/>
  <c r="F26" i="8"/>
  <c r="F25" i="8"/>
  <c r="F24" i="8"/>
  <c r="D25" i="8"/>
  <c r="J17" i="8"/>
  <c r="J16" i="8"/>
  <c r="J15" i="8"/>
  <c r="J14" i="8"/>
  <c r="J13" i="8"/>
  <c r="J12" i="8"/>
  <c r="J11" i="8"/>
  <c r="J10" i="8"/>
  <c r="I17" i="8"/>
  <c r="I16" i="8"/>
  <c r="I15" i="8"/>
  <c r="I14" i="8"/>
  <c r="I13" i="8"/>
  <c r="I12" i="8"/>
  <c r="I11" i="8"/>
  <c r="I10" i="8"/>
  <c r="H17" i="8"/>
  <c r="H16" i="8"/>
  <c r="H15" i="8"/>
  <c r="H14" i="8"/>
  <c r="H13" i="8"/>
  <c r="H12" i="8"/>
  <c r="H11" i="8"/>
  <c r="H10" i="8"/>
  <c r="G17" i="8"/>
  <c r="G16" i="8"/>
  <c r="G15" i="8"/>
  <c r="G14" i="8"/>
  <c r="G13" i="8"/>
  <c r="G12" i="8"/>
  <c r="G11" i="8"/>
  <c r="G10" i="8"/>
  <c r="F17" i="8"/>
  <c r="F16" i="8"/>
  <c r="F15" i="8"/>
  <c r="F14" i="8"/>
  <c r="F13" i="8"/>
  <c r="F12" i="8"/>
  <c r="F11" i="8"/>
  <c r="F10" i="8"/>
  <c r="E10" i="8"/>
  <c r="E17" i="8"/>
  <c r="E16" i="8"/>
  <c r="E15" i="8"/>
  <c r="E14" i="8"/>
  <c r="E13" i="8"/>
  <c r="E12" i="8"/>
  <c r="E11" i="8"/>
  <c r="D17" i="8"/>
  <c r="D16" i="8"/>
  <c r="C17" i="8"/>
  <c r="C16" i="8"/>
  <c r="C15" i="8"/>
  <c r="C13" i="8"/>
  <c r="D10" i="8" l="1"/>
  <c r="D24" i="8" l="1"/>
  <c r="I38" i="8" l="1"/>
  <c r="T2" i="16"/>
  <c r="T388" i="16"/>
  <c r="T387" i="16"/>
  <c r="T386" i="16"/>
  <c r="T385" i="16"/>
  <c r="T384" i="16"/>
  <c r="T383" i="16"/>
  <c r="T382" i="16"/>
  <c r="T381" i="16"/>
  <c r="T380" i="16"/>
  <c r="T379" i="16"/>
  <c r="T378" i="16"/>
  <c r="T377" i="16"/>
  <c r="T376" i="16"/>
  <c r="T375" i="16"/>
  <c r="T374" i="16"/>
  <c r="T373" i="16"/>
  <c r="T372" i="16"/>
  <c r="T371" i="16"/>
  <c r="T370" i="16"/>
  <c r="T369" i="16"/>
  <c r="T368" i="16"/>
  <c r="T367" i="16"/>
  <c r="T366" i="16"/>
  <c r="T365" i="16"/>
  <c r="T364" i="16"/>
  <c r="T363" i="16"/>
  <c r="T362" i="16"/>
  <c r="T361" i="16"/>
  <c r="T360" i="16"/>
  <c r="T359" i="16"/>
  <c r="T358" i="16"/>
  <c r="T357" i="16"/>
  <c r="T356" i="16"/>
  <c r="T355" i="16"/>
  <c r="T354" i="16"/>
  <c r="T353" i="16"/>
  <c r="T352" i="16"/>
  <c r="T351" i="16"/>
  <c r="T350" i="16"/>
  <c r="T349" i="16"/>
  <c r="T348" i="16"/>
  <c r="T347" i="16"/>
  <c r="T346" i="16"/>
  <c r="T345" i="16"/>
  <c r="T344" i="16"/>
  <c r="T343" i="16"/>
  <c r="T342" i="16"/>
  <c r="T341" i="16"/>
  <c r="T340" i="16"/>
  <c r="T339" i="16"/>
  <c r="T338" i="16"/>
  <c r="T337" i="16"/>
  <c r="T336" i="16"/>
  <c r="T335" i="16"/>
  <c r="T334" i="16"/>
  <c r="T333" i="16"/>
  <c r="T332" i="16"/>
  <c r="T331" i="16"/>
  <c r="T330" i="16"/>
  <c r="T329" i="16"/>
  <c r="T328" i="16"/>
  <c r="T327" i="16"/>
  <c r="T326" i="16"/>
  <c r="T325" i="16"/>
  <c r="T324" i="16"/>
  <c r="T323" i="16"/>
  <c r="T322" i="16"/>
  <c r="T321" i="16"/>
  <c r="T320" i="16"/>
  <c r="T319" i="16"/>
  <c r="T318" i="16"/>
  <c r="T317" i="16"/>
  <c r="T316" i="16"/>
  <c r="T315" i="16"/>
  <c r="T314" i="16"/>
  <c r="T313" i="16"/>
  <c r="T312" i="16"/>
  <c r="T311" i="16"/>
  <c r="T310" i="16"/>
  <c r="T309" i="16"/>
  <c r="T308" i="16"/>
  <c r="T307" i="16"/>
  <c r="T306" i="16"/>
  <c r="T305" i="16"/>
  <c r="T304" i="16"/>
  <c r="T303" i="16"/>
  <c r="T302" i="16"/>
  <c r="T301" i="16"/>
  <c r="T300" i="16"/>
  <c r="T299" i="16"/>
  <c r="T298" i="16"/>
  <c r="T297" i="16"/>
  <c r="T296" i="16"/>
  <c r="T295" i="16"/>
  <c r="T294" i="16"/>
  <c r="T293" i="16"/>
  <c r="T292" i="16"/>
  <c r="T291" i="16"/>
  <c r="T290" i="16"/>
  <c r="T289" i="16"/>
  <c r="T288" i="16"/>
  <c r="T287" i="16"/>
  <c r="T286" i="16"/>
  <c r="T285" i="16"/>
  <c r="T284" i="16"/>
  <c r="T283" i="16"/>
  <c r="T282" i="16"/>
  <c r="T281" i="16"/>
  <c r="T280" i="16"/>
  <c r="T279" i="16"/>
  <c r="T278" i="16"/>
  <c r="T277" i="16"/>
  <c r="T276" i="16"/>
  <c r="T275" i="16"/>
  <c r="T274" i="16"/>
  <c r="T273" i="16"/>
  <c r="T272" i="16"/>
  <c r="T271" i="16"/>
  <c r="T270" i="16"/>
  <c r="T269" i="16"/>
  <c r="T268" i="16"/>
  <c r="T267" i="16"/>
  <c r="T266" i="16"/>
  <c r="T265" i="16"/>
  <c r="T264" i="16"/>
  <c r="T263" i="16"/>
  <c r="T262" i="16"/>
  <c r="T261" i="16"/>
  <c r="T260" i="16"/>
  <c r="T259" i="16"/>
  <c r="T258" i="16"/>
  <c r="T257" i="16"/>
  <c r="T256" i="16"/>
  <c r="T255" i="16"/>
  <c r="T254" i="16"/>
  <c r="T253" i="16"/>
  <c r="T252" i="16"/>
  <c r="T251" i="16"/>
  <c r="T250" i="16"/>
  <c r="T249" i="16"/>
  <c r="T248" i="16"/>
  <c r="T247" i="16"/>
  <c r="T246" i="16"/>
  <c r="T245" i="16"/>
  <c r="T244" i="16"/>
  <c r="T243" i="16"/>
  <c r="T242" i="16"/>
  <c r="T241" i="16"/>
  <c r="T240" i="16"/>
  <c r="T239" i="16"/>
  <c r="T238" i="16"/>
  <c r="T237" i="16"/>
  <c r="T236" i="16"/>
  <c r="T235" i="16"/>
  <c r="T234" i="16"/>
  <c r="T233" i="16"/>
  <c r="T232" i="16"/>
  <c r="T231" i="16"/>
  <c r="T230" i="16"/>
  <c r="T229" i="16"/>
  <c r="T228" i="16"/>
  <c r="T227" i="16"/>
  <c r="T226" i="16"/>
  <c r="T225" i="16"/>
  <c r="T224" i="16"/>
  <c r="T223" i="16"/>
  <c r="T222" i="16"/>
  <c r="T221" i="16"/>
  <c r="T220" i="16"/>
  <c r="T219" i="16"/>
  <c r="T218" i="16"/>
  <c r="T217" i="16"/>
  <c r="T216" i="16"/>
  <c r="T215" i="16"/>
  <c r="T214" i="16"/>
  <c r="T213" i="16"/>
  <c r="T212" i="16"/>
  <c r="T211" i="16"/>
  <c r="T210" i="16"/>
  <c r="T209" i="16"/>
  <c r="T208" i="16"/>
  <c r="T207" i="16"/>
  <c r="T206" i="16"/>
  <c r="T205" i="16"/>
  <c r="T204" i="16"/>
  <c r="T203" i="16"/>
  <c r="T202" i="16"/>
  <c r="T201" i="16"/>
  <c r="T200" i="16"/>
  <c r="T199" i="16"/>
  <c r="T198" i="16"/>
  <c r="T197" i="16"/>
  <c r="T196" i="16"/>
  <c r="T195" i="16"/>
  <c r="T194" i="16"/>
  <c r="T193" i="16"/>
  <c r="T192" i="16"/>
  <c r="T191" i="16"/>
  <c r="T190" i="16"/>
  <c r="T189" i="16"/>
  <c r="T188" i="16"/>
  <c r="T187" i="16"/>
  <c r="T186" i="16"/>
  <c r="T185" i="16"/>
  <c r="T184" i="16"/>
  <c r="T183" i="16"/>
  <c r="T182" i="16"/>
  <c r="T181" i="16"/>
  <c r="T180" i="16"/>
  <c r="T179" i="16"/>
  <c r="T178" i="16"/>
  <c r="T177" i="16"/>
  <c r="T176" i="16"/>
  <c r="T175" i="16"/>
  <c r="T174" i="16"/>
  <c r="T173" i="16"/>
  <c r="T172" i="16"/>
  <c r="T171" i="16"/>
  <c r="T170" i="16"/>
  <c r="T169" i="16"/>
  <c r="T168" i="16"/>
  <c r="T167" i="16"/>
  <c r="T166" i="16"/>
  <c r="T165" i="16"/>
  <c r="T164" i="16"/>
  <c r="T163" i="16"/>
  <c r="T162" i="16"/>
  <c r="T161" i="16"/>
  <c r="T160" i="16"/>
  <c r="T159" i="16"/>
  <c r="T158" i="16"/>
  <c r="T157" i="16"/>
  <c r="T156" i="16"/>
  <c r="T155" i="16"/>
  <c r="T154" i="16"/>
  <c r="T153" i="16"/>
  <c r="T152" i="16"/>
  <c r="T151" i="16"/>
  <c r="T150" i="16"/>
  <c r="T149" i="16"/>
  <c r="T148" i="16"/>
  <c r="T147" i="16"/>
  <c r="T146" i="16"/>
  <c r="T145" i="16"/>
  <c r="T144" i="16"/>
  <c r="T143" i="16"/>
  <c r="T142" i="16"/>
  <c r="T141" i="16"/>
  <c r="T140" i="16"/>
  <c r="T139" i="16"/>
  <c r="T138" i="16"/>
  <c r="T137" i="16"/>
  <c r="T136" i="16"/>
  <c r="T135" i="16"/>
  <c r="T134" i="16"/>
  <c r="T133" i="16"/>
  <c r="T132" i="16"/>
  <c r="T131" i="16"/>
  <c r="T130" i="16"/>
  <c r="T129" i="16"/>
  <c r="T128" i="16"/>
  <c r="T127" i="16"/>
  <c r="T126" i="16"/>
  <c r="T125" i="16"/>
  <c r="T124" i="16"/>
  <c r="T123" i="16"/>
  <c r="T122" i="16"/>
  <c r="T121" i="16"/>
  <c r="T120" i="16"/>
  <c r="T119" i="16"/>
  <c r="T118" i="16"/>
  <c r="T117" i="16"/>
  <c r="T116" i="16"/>
  <c r="T115" i="16"/>
  <c r="T114" i="16"/>
  <c r="T113" i="16"/>
  <c r="T112" i="16"/>
  <c r="T111" i="16"/>
  <c r="T110" i="16"/>
  <c r="T109" i="16"/>
  <c r="T108" i="16"/>
  <c r="T107" i="16"/>
  <c r="T106" i="16"/>
  <c r="T105" i="16"/>
  <c r="T104" i="16"/>
  <c r="T103" i="16"/>
  <c r="T102" i="16"/>
  <c r="T101" i="16"/>
  <c r="T100" i="16"/>
  <c r="T99" i="16"/>
  <c r="T98" i="16"/>
  <c r="T97" i="16"/>
  <c r="T96" i="16"/>
  <c r="T95" i="16"/>
  <c r="T94" i="16"/>
  <c r="T93" i="16"/>
  <c r="T92" i="16"/>
  <c r="T91" i="16"/>
  <c r="T90" i="16"/>
  <c r="T89" i="16"/>
  <c r="T88" i="16"/>
  <c r="T87" i="16"/>
  <c r="T86" i="16"/>
  <c r="T85" i="16"/>
  <c r="T84" i="16"/>
  <c r="T83" i="16"/>
  <c r="T82" i="16"/>
  <c r="T81" i="16"/>
  <c r="T80" i="16"/>
  <c r="T79" i="16"/>
  <c r="T78" i="16"/>
  <c r="T77" i="16"/>
  <c r="T76" i="16"/>
  <c r="T75" i="16"/>
  <c r="T74" i="16"/>
  <c r="T73" i="16"/>
  <c r="T72" i="16"/>
  <c r="T71" i="16"/>
  <c r="T70" i="16"/>
  <c r="T69" i="16"/>
  <c r="T68" i="16"/>
  <c r="T67" i="16"/>
  <c r="T66" i="16"/>
  <c r="T65" i="16"/>
  <c r="T64" i="16"/>
  <c r="T63" i="16"/>
  <c r="T62" i="16"/>
  <c r="T61" i="16"/>
  <c r="T60" i="16"/>
  <c r="T59" i="16"/>
  <c r="T58" i="16"/>
  <c r="T57" i="16"/>
  <c r="T56" i="16"/>
  <c r="T55" i="16"/>
  <c r="T54" i="16"/>
  <c r="T53" i="16"/>
  <c r="T52" i="16"/>
  <c r="T51" i="16"/>
  <c r="T50" i="16"/>
  <c r="T49" i="16"/>
  <c r="T48" i="16"/>
  <c r="T47" i="16"/>
  <c r="T46" i="16"/>
  <c r="T45" i="16"/>
  <c r="T44" i="16"/>
  <c r="T43" i="16"/>
  <c r="T42"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T16" i="16"/>
  <c r="T15" i="16"/>
  <c r="T14" i="16"/>
  <c r="T13" i="16"/>
  <c r="T12" i="16"/>
  <c r="T11" i="16"/>
  <c r="T10" i="16"/>
  <c r="T9" i="16"/>
  <c r="T8" i="16"/>
  <c r="T7" i="16"/>
  <c r="T6" i="16"/>
  <c r="T5" i="16"/>
  <c r="T4" i="16"/>
  <c r="T3" i="16"/>
  <c r="N210" i="15"/>
  <c r="K210" i="15"/>
  <c r="I210" i="15"/>
  <c r="H210" i="15"/>
  <c r="G210" i="15"/>
  <c r="F210" i="15"/>
  <c r="E210" i="15"/>
  <c r="D210" i="15"/>
  <c r="C210" i="15"/>
  <c r="B210" i="15"/>
  <c r="N209" i="15"/>
  <c r="K209" i="15"/>
  <c r="I209" i="15"/>
  <c r="H209" i="15"/>
  <c r="G209" i="15"/>
  <c r="F209" i="15"/>
  <c r="E209" i="15"/>
  <c r="D209" i="15"/>
  <c r="C209" i="15"/>
  <c r="B209" i="15"/>
  <c r="N208" i="15"/>
  <c r="K208" i="15"/>
  <c r="I208" i="15"/>
  <c r="H208" i="15"/>
  <c r="G208" i="15"/>
  <c r="F208" i="15"/>
  <c r="E208" i="15"/>
  <c r="D208" i="15"/>
  <c r="C208" i="15"/>
  <c r="B208" i="15"/>
  <c r="N207" i="15"/>
  <c r="K207" i="15"/>
  <c r="I207" i="15"/>
  <c r="H207" i="15"/>
  <c r="G207" i="15"/>
  <c r="F207" i="15"/>
  <c r="E207" i="15"/>
  <c r="D207" i="15"/>
  <c r="C207" i="15"/>
  <c r="B207" i="15"/>
  <c r="N206" i="15"/>
  <c r="K206" i="15"/>
  <c r="I206" i="15"/>
  <c r="H206" i="15"/>
  <c r="G206" i="15"/>
  <c r="F206" i="15"/>
  <c r="E206" i="15"/>
  <c r="D206" i="15"/>
  <c r="C206" i="15"/>
  <c r="B206" i="15"/>
  <c r="N205" i="15"/>
  <c r="K205" i="15"/>
  <c r="I205" i="15"/>
  <c r="H205" i="15"/>
  <c r="G205" i="15"/>
  <c r="F205" i="15"/>
  <c r="E205" i="15"/>
  <c r="D205" i="15"/>
  <c r="C205" i="15"/>
  <c r="B205" i="15"/>
  <c r="N204" i="15"/>
  <c r="K204" i="15"/>
  <c r="I204" i="15"/>
  <c r="H204" i="15"/>
  <c r="G204" i="15"/>
  <c r="F204" i="15"/>
  <c r="E204" i="15"/>
  <c r="D204" i="15"/>
  <c r="C204" i="15"/>
  <c r="B204" i="15"/>
  <c r="N203" i="15"/>
  <c r="K203" i="15"/>
  <c r="I203" i="15"/>
  <c r="H203" i="15"/>
  <c r="G203" i="15"/>
  <c r="F203" i="15"/>
  <c r="E203" i="15"/>
  <c r="D203" i="15"/>
  <c r="C203" i="15"/>
  <c r="B203" i="15"/>
  <c r="N202" i="15"/>
  <c r="L202" i="15"/>
  <c r="K202" i="15"/>
  <c r="J202" i="15"/>
  <c r="I202" i="15"/>
  <c r="H202" i="15"/>
  <c r="G202" i="15"/>
  <c r="F202" i="15"/>
  <c r="E202" i="15"/>
  <c r="D202" i="15"/>
  <c r="C202" i="15"/>
  <c r="B202" i="15"/>
  <c r="N201" i="15"/>
  <c r="L201" i="15"/>
  <c r="K201" i="15"/>
  <c r="J201" i="15"/>
  <c r="I201" i="15"/>
  <c r="H201" i="15"/>
  <c r="G201" i="15"/>
  <c r="F201" i="15"/>
  <c r="E201" i="15"/>
  <c r="D201" i="15"/>
  <c r="C201" i="15"/>
  <c r="B201" i="15"/>
  <c r="N200" i="15"/>
  <c r="L200" i="15"/>
  <c r="K200" i="15"/>
  <c r="J200" i="15"/>
  <c r="I200" i="15"/>
  <c r="H200" i="15"/>
  <c r="G200" i="15"/>
  <c r="F200" i="15"/>
  <c r="E200" i="15"/>
  <c r="D200" i="15"/>
  <c r="C200" i="15"/>
  <c r="B200" i="15"/>
  <c r="N199" i="15"/>
  <c r="L199" i="15"/>
  <c r="K199" i="15"/>
  <c r="J199" i="15"/>
  <c r="I199" i="15"/>
  <c r="H199" i="15"/>
  <c r="G199" i="15"/>
  <c r="F199" i="15"/>
  <c r="E199" i="15"/>
  <c r="D199" i="15"/>
  <c r="C199" i="15"/>
  <c r="B199" i="15"/>
  <c r="N198" i="15"/>
  <c r="L198" i="15"/>
  <c r="K198" i="15"/>
  <c r="J198" i="15"/>
  <c r="I198" i="15"/>
  <c r="H198" i="15"/>
  <c r="G198" i="15"/>
  <c r="F198" i="15"/>
  <c r="E198" i="15"/>
  <c r="D198" i="15"/>
  <c r="C198" i="15"/>
  <c r="B198" i="15"/>
  <c r="N197" i="15"/>
  <c r="L197" i="15"/>
  <c r="K197" i="15"/>
  <c r="J197" i="15"/>
  <c r="I197" i="15"/>
  <c r="H197" i="15"/>
  <c r="G197" i="15"/>
  <c r="F197" i="15"/>
  <c r="E197" i="15"/>
  <c r="D197" i="15"/>
  <c r="C197" i="15"/>
  <c r="B197" i="15"/>
  <c r="N196" i="15"/>
  <c r="L196" i="15"/>
  <c r="K196" i="15"/>
  <c r="J196" i="15"/>
  <c r="I196" i="15"/>
  <c r="H196" i="15"/>
  <c r="G196" i="15"/>
  <c r="F196" i="15"/>
  <c r="E196" i="15"/>
  <c r="D196" i="15"/>
  <c r="C196" i="15"/>
  <c r="B196" i="15"/>
  <c r="N195" i="15"/>
  <c r="L195" i="15"/>
  <c r="K195" i="15"/>
  <c r="J195" i="15"/>
  <c r="I195" i="15"/>
  <c r="H195" i="15"/>
  <c r="G195" i="15"/>
  <c r="F195" i="15"/>
  <c r="E195" i="15"/>
  <c r="D195" i="15"/>
  <c r="C195" i="15"/>
  <c r="B195" i="15"/>
  <c r="N194" i="15"/>
  <c r="L194" i="15"/>
  <c r="K194" i="15"/>
  <c r="J194" i="15"/>
  <c r="I194" i="15"/>
  <c r="H194" i="15"/>
  <c r="G194" i="15"/>
  <c r="F194" i="15"/>
  <c r="E194" i="15"/>
  <c r="D194" i="15"/>
  <c r="C194" i="15"/>
  <c r="B194" i="15"/>
  <c r="N193" i="15"/>
  <c r="L193" i="15"/>
  <c r="K193" i="15"/>
  <c r="J193" i="15"/>
  <c r="I193" i="15"/>
  <c r="H193" i="15"/>
  <c r="G193" i="15"/>
  <c r="F193" i="15"/>
  <c r="E193" i="15"/>
  <c r="D193" i="15"/>
  <c r="C193" i="15"/>
  <c r="B193" i="15"/>
  <c r="N192" i="15"/>
  <c r="L192" i="15"/>
  <c r="K192" i="15"/>
  <c r="J192" i="15"/>
  <c r="I192" i="15"/>
  <c r="H192" i="15"/>
  <c r="G192" i="15"/>
  <c r="F192" i="15"/>
  <c r="E192" i="15"/>
  <c r="D192" i="15"/>
  <c r="C192" i="15"/>
  <c r="B192" i="15"/>
  <c r="N191" i="15"/>
  <c r="L191" i="15"/>
  <c r="K191" i="15"/>
  <c r="J191" i="15"/>
  <c r="I191" i="15"/>
  <c r="H191" i="15"/>
  <c r="G191" i="15"/>
  <c r="F191" i="15"/>
  <c r="E191" i="15"/>
  <c r="D191" i="15"/>
  <c r="C191" i="15"/>
  <c r="B191" i="15"/>
  <c r="N190" i="15"/>
  <c r="L190" i="15"/>
  <c r="K190" i="15"/>
  <c r="J190" i="15"/>
  <c r="I190" i="15"/>
  <c r="H190" i="15"/>
  <c r="G190" i="15"/>
  <c r="F190" i="15"/>
  <c r="E190" i="15"/>
  <c r="D190" i="15"/>
  <c r="C190" i="15"/>
  <c r="B190" i="15"/>
  <c r="N189" i="15"/>
  <c r="L189" i="15"/>
  <c r="K189" i="15"/>
  <c r="J189" i="15"/>
  <c r="I189" i="15"/>
  <c r="H189" i="15"/>
  <c r="G189" i="15"/>
  <c r="F189" i="15"/>
  <c r="E189" i="15"/>
  <c r="D189" i="15"/>
  <c r="C189" i="15"/>
  <c r="B189" i="15"/>
  <c r="N188" i="15"/>
  <c r="L188" i="15"/>
  <c r="K188" i="15"/>
  <c r="J188" i="15"/>
  <c r="I188" i="15"/>
  <c r="H188" i="15"/>
  <c r="G188" i="15"/>
  <c r="F188" i="15"/>
  <c r="E188" i="15"/>
  <c r="D188" i="15"/>
  <c r="C188" i="15"/>
  <c r="B188" i="15"/>
  <c r="N187" i="15"/>
  <c r="L187" i="15"/>
  <c r="K187" i="15"/>
  <c r="J187" i="15"/>
  <c r="I187" i="15"/>
  <c r="H187" i="15"/>
  <c r="G187" i="15"/>
  <c r="F187" i="15"/>
  <c r="E187" i="15"/>
  <c r="D187" i="15"/>
  <c r="C187" i="15"/>
  <c r="B187" i="15"/>
  <c r="N186" i="15"/>
  <c r="L186" i="15"/>
  <c r="K186" i="15"/>
  <c r="J186" i="15"/>
  <c r="I186" i="15"/>
  <c r="H186" i="15"/>
  <c r="G186" i="15"/>
  <c r="F186" i="15"/>
  <c r="E186" i="15"/>
  <c r="D186" i="15"/>
  <c r="C186" i="15"/>
  <c r="B186" i="15"/>
  <c r="N185" i="15"/>
  <c r="L185" i="15"/>
  <c r="K185" i="15"/>
  <c r="J185" i="15"/>
  <c r="I185" i="15"/>
  <c r="H185" i="15"/>
  <c r="G185" i="15"/>
  <c r="F185" i="15"/>
  <c r="E185" i="15"/>
  <c r="D185" i="15"/>
  <c r="C185" i="15"/>
  <c r="B185" i="15"/>
  <c r="N184" i="15"/>
  <c r="L184" i="15"/>
  <c r="K184" i="15"/>
  <c r="J184" i="15"/>
  <c r="I184" i="15"/>
  <c r="H184" i="15"/>
  <c r="G184" i="15"/>
  <c r="F184" i="15"/>
  <c r="E184" i="15"/>
  <c r="D184" i="15"/>
  <c r="C184" i="15"/>
  <c r="B184" i="15"/>
  <c r="N183" i="15"/>
  <c r="L183" i="15"/>
  <c r="K183" i="15"/>
  <c r="J183" i="15"/>
  <c r="I183" i="15"/>
  <c r="H183" i="15"/>
  <c r="G183" i="15"/>
  <c r="F183" i="15"/>
  <c r="E183" i="15"/>
  <c r="D183" i="15"/>
  <c r="C183" i="15"/>
  <c r="B183" i="15"/>
  <c r="N182" i="15"/>
  <c r="L182" i="15"/>
  <c r="K182" i="15"/>
  <c r="J182" i="15"/>
  <c r="I182" i="15"/>
  <c r="H182" i="15"/>
  <c r="G182" i="15"/>
  <c r="F182" i="15"/>
  <c r="E182" i="15"/>
  <c r="D182" i="15"/>
  <c r="C182" i="15"/>
  <c r="B182" i="15"/>
  <c r="N181" i="15"/>
  <c r="L181" i="15"/>
  <c r="K181" i="15"/>
  <c r="J181" i="15"/>
  <c r="I181" i="15"/>
  <c r="H181" i="15"/>
  <c r="G181" i="15"/>
  <c r="F181" i="15"/>
  <c r="E181" i="15"/>
  <c r="D181" i="15"/>
  <c r="C181" i="15"/>
  <c r="B181" i="15"/>
  <c r="N180" i="15"/>
  <c r="L180" i="15"/>
  <c r="K180" i="15"/>
  <c r="J180" i="15"/>
  <c r="I180" i="15"/>
  <c r="H180" i="15"/>
  <c r="G180" i="15"/>
  <c r="F180" i="15"/>
  <c r="E180" i="15"/>
  <c r="D180" i="15"/>
  <c r="C180" i="15"/>
  <c r="B180" i="15"/>
  <c r="N179" i="15"/>
  <c r="L179" i="15"/>
  <c r="K179" i="15"/>
  <c r="J179" i="15"/>
  <c r="I179" i="15"/>
  <c r="H179" i="15"/>
  <c r="G179" i="15"/>
  <c r="F179" i="15"/>
  <c r="E179" i="15"/>
  <c r="D179" i="15"/>
  <c r="C179" i="15"/>
  <c r="B179" i="15"/>
  <c r="N178" i="15"/>
  <c r="L178" i="15"/>
  <c r="K178" i="15"/>
  <c r="J178" i="15"/>
  <c r="I178" i="15"/>
  <c r="H178" i="15"/>
  <c r="G178" i="15"/>
  <c r="F178" i="15"/>
  <c r="E178" i="15"/>
  <c r="D178" i="15"/>
  <c r="C178" i="15"/>
  <c r="B178" i="15"/>
  <c r="N177" i="15"/>
  <c r="L177" i="15"/>
  <c r="K177" i="15"/>
  <c r="J177" i="15"/>
  <c r="I177" i="15"/>
  <c r="H177" i="15"/>
  <c r="G177" i="15"/>
  <c r="F177" i="15"/>
  <c r="E177" i="15"/>
  <c r="D177" i="15"/>
  <c r="C177" i="15"/>
  <c r="B177" i="15"/>
  <c r="N176" i="15"/>
  <c r="L176" i="15"/>
  <c r="K176" i="15"/>
  <c r="J176" i="15"/>
  <c r="I176" i="15"/>
  <c r="H176" i="15"/>
  <c r="G176" i="15"/>
  <c r="F176" i="15"/>
  <c r="E176" i="15"/>
  <c r="D176" i="15"/>
  <c r="C176" i="15"/>
  <c r="B176" i="15"/>
  <c r="N175" i="15"/>
  <c r="L175" i="15"/>
  <c r="K175" i="15"/>
  <c r="J175" i="15"/>
  <c r="I175" i="15"/>
  <c r="H175" i="15"/>
  <c r="G175" i="15"/>
  <c r="F175" i="15"/>
  <c r="E175" i="15"/>
  <c r="D175" i="15"/>
  <c r="C175" i="15"/>
  <c r="B175" i="15"/>
  <c r="N174" i="15"/>
  <c r="L174" i="15"/>
  <c r="K174" i="15"/>
  <c r="J174" i="15"/>
  <c r="I174" i="15"/>
  <c r="H174" i="15"/>
  <c r="G174" i="15"/>
  <c r="F174" i="15"/>
  <c r="E174" i="15"/>
  <c r="D174" i="15"/>
  <c r="C174" i="15"/>
  <c r="B174" i="15"/>
  <c r="N173" i="15"/>
  <c r="L173" i="15"/>
  <c r="K173" i="15"/>
  <c r="J173" i="15"/>
  <c r="I173" i="15"/>
  <c r="H173" i="15"/>
  <c r="G173" i="15"/>
  <c r="F173" i="15"/>
  <c r="E173" i="15"/>
  <c r="D173" i="15"/>
  <c r="C173" i="15"/>
  <c r="B173" i="15"/>
  <c r="N172" i="15"/>
  <c r="L172" i="15"/>
  <c r="K172" i="15"/>
  <c r="J172" i="15"/>
  <c r="I172" i="15"/>
  <c r="H172" i="15"/>
  <c r="G172" i="15"/>
  <c r="F172" i="15"/>
  <c r="E172" i="15"/>
  <c r="D172" i="15"/>
  <c r="C172" i="15"/>
  <c r="B172" i="15"/>
  <c r="N171" i="15"/>
  <c r="L171" i="15"/>
  <c r="K171" i="15"/>
  <c r="J171" i="15"/>
  <c r="I171" i="15"/>
  <c r="H171" i="15"/>
  <c r="G171" i="15"/>
  <c r="F171" i="15"/>
  <c r="E171" i="15"/>
  <c r="D171" i="15"/>
  <c r="C171" i="15"/>
  <c r="B171" i="15"/>
  <c r="N170" i="15"/>
  <c r="L170" i="15"/>
  <c r="K170" i="15"/>
  <c r="J170" i="15"/>
  <c r="I170" i="15"/>
  <c r="H170" i="15"/>
  <c r="G170" i="15"/>
  <c r="F170" i="15"/>
  <c r="E170" i="15"/>
  <c r="D170" i="15"/>
  <c r="C170" i="15"/>
  <c r="B170" i="15"/>
  <c r="N169" i="15"/>
  <c r="L169" i="15"/>
  <c r="K169" i="15"/>
  <c r="J169" i="15"/>
  <c r="I169" i="15"/>
  <c r="H169" i="15"/>
  <c r="G169" i="15"/>
  <c r="F169" i="15"/>
  <c r="E169" i="15"/>
  <c r="D169" i="15"/>
  <c r="C169" i="15"/>
  <c r="B169" i="15"/>
  <c r="N168" i="15"/>
  <c r="L168" i="15"/>
  <c r="K168" i="15"/>
  <c r="J168" i="15"/>
  <c r="I168" i="15"/>
  <c r="H168" i="15"/>
  <c r="G168" i="15"/>
  <c r="F168" i="15"/>
  <c r="E168" i="15"/>
  <c r="D168" i="15"/>
  <c r="C168" i="15"/>
  <c r="B168" i="15"/>
  <c r="N167" i="15"/>
  <c r="L167" i="15"/>
  <c r="K167" i="15"/>
  <c r="J167" i="15"/>
  <c r="I167" i="15"/>
  <c r="H167" i="15"/>
  <c r="G167" i="15"/>
  <c r="F167" i="15"/>
  <c r="E167" i="15"/>
  <c r="D167" i="15"/>
  <c r="C167" i="15"/>
  <c r="B167" i="15"/>
  <c r="N166" i="15"/>
  <c r="L166" i="15"/>
  <c r="K166" i="15"/>
  <c r="J166" i="15"/>
  <c r="I166" i="15"/>
  <c r="H166" i="15"/>
  <c r="G166" i="15"/>
  <c r="F166" i="15"/>
  <c r="E166" i="15"/>
  <c r="D166" i="15"/>
  <c r="C166" i="15"/>
  <c r="B166" i="15"/>
  <c r="N165" i="15"/>
  <c r="L165" i="15"/>
  <c r="K165" i="15"/>
  <c r="J165" i="15"/>
  <c r="I165" i="15"/>
  <c r="H165" i="15"/>
  <c r="G165" i="15"/>
  <c r="F165" i="15"/>
  <c r="E165" i="15"/>
  <c r="D165" i="15"/>
  <c r="C165" i="15"/>
  <c r="B165" i="15"/>
  <c r="N164" i="15"/>
  <c r="L164" i="15"/>
  <c r="K164" i="15"/>
  <c r="J164" i="15"/>
  <c r="I164" i="15"/>
  <c r="H164" i="15"/>
  <c r="G164" i="15"/>
  <c r="F164" i="15"/>
  <c r="E164" i="15"/>
  <c r="D164" i="15"/>
  <c r="C164" i="15"/>
  <c r="B164" i="15"/>
  <c r="N163" i="15"/>
  <c r="L163" i="15"/>
  <c r="K163" i="15"/>
  <c r="J163" i="15"/>
  <c r="I163" i="15"/>
  <c r="H163" i="15"/>
  <c r="G163" i="15"/>
  <c r="F163" i="15"/>
  <c r="E163" i="15"/>
  <c r="D163" i="15"/>
  <c r="C163" i="15"/>
  <c r="B163" i="15"/>
  <c r="N162" i="15"/>
  <c r="L162" i="15"/>
  <c r="K162" i="15"/>
  <c r="J162" i="15"/>
  <c r="I162" i="15"/>
  <c r="H162" i="15"/>
  <c r="G162" i="15"/>
  <c r="F162" i="15"/>
  <c r="E162" i="15"/>
  <c r="D162" i="15"/>
  <c r="C162" i="15"/>
  <c r="B162" i="15"/>
  <c r="N161" i="15"/>
  <c r="L161" i="15"/>
  <c r="K161" i="15"/>
  <c r="J161" i="15"/>
  <c r="I161" i="15"/>
  <c r="H161" i="15"/>
  <c r="G161" i="15"/>
  <c r="F161" i="15"/>
  <c r="E161" i="15"/>
  <c r="D161" i="15"/>
  <c r="C161" i="15"/>
  <c r="B161" i="15"/>
  <c r="N160" i="15"/>
  <c r="L160" i="15"/>
  <c r="K160" i="15"/>
  <c r="J160" i="15"/>
  <c r="I160" i="15"/>
  <c r="H160" i="15"/>
  <c r="G160" i="15"/>
  <c r="F160" i="15"/>
  <c r="E160" i="15"/>
  <c r="D160" i="15"/>
  <c r="C160" i="15"/>
  <c r="B160" i="15"/>
  <c r="N159" i="15"/>
  <c r="L159" i="15"/>
  <c r="K159" i="15"/>
  <c r="J159" i="15"/>
  <c r="I159" i="15"/>
  <c r="H159" i="15"/>
  <c r="G159" i="15"/>
  <c r="F159" i="15"/>
  <c r="E159" i="15"/>
  <c r="D159" i="15"/>
  <c r="C159" i="15"/>
  <c r="B159" i="15"/>
  <c r="N158" i="15"/>
  <c r="L158" i="15"/>
  <c r="K158" i="15"/>
  <c r="J158" i="15"/>
  <c r="I158" i="15"/>
  <c r="H158" i="15"/>
  <c r="G158" i="15"/>
  <c r="F158" i="15"/>
  <c r="E158" i="15"/>
  <c r="D158" i="15"/>
  <c r="C158" i="15"/>
  <c r="B158" i="15"/>
  <c r="N157" i="15"/>
  <c r="L157" i="15"/>
  <c r="K157" i="15"/>
  <c r="J157" i="15"/>
  <c r="I157" i="15"/>
  <c r="H157" i="15"/>
  <c r="G157" i="15"/>
  <c r="F157" i="15"/>
  <c r="E157" i="15"/>
  <c r="D157" i="15"/>
  <c r="C157" i="15"/>
  <c r="B157" i="15"/>
  <c r="N156" i="15"/>
  <c r="L156" i="15"/>
  <c r="K156" i="15"/>
  <c r="J156" i="15"/>
  <c r="I156" i="15"/>
  <c r="H156" i="15"/>
  <c r="G156" i="15"/>
  <c r="F156" i="15"/>
  <c r="E156" i="15"/>
  <c r="D156" i="15"/>
  <c r="C156" i="15"/>
  <c r="B156" i="15"/>
  <c r="N155" i="15"/>
  <c r="L155" i="15"/>
  <c r="K155" i="15"/>
  <c r="J155" i="15"/>
  <c r="I155" i="15"/>
  <c r="H155" i="15"/>
  <c r="G155" i="15"/>
  <c r="F155" i="15"/>
  <c r="E155" i="15"/>
  <c r="D155" i="15"/>
  <c r="C155" i="15"/>
  <c r="B155" i="15"/>
  <c r="N154" i="15"/>
  <c r="L154" i="15"/>
  <c r="K154" i="15"/>
  <c r="J154" i="15"/>
  <c r="I154" i="15"/>
  <c r="H154" i="15"/>
  <c r="G154" i="15"/>
  <c r="F154" i="15"/>
  <c r="E154" i="15"/>
  <c r="D154" i="15"/>
  <c r="C154" i="15"/>
  <c r="B154" i="15"/>
  <c r="N153" i="15"/>
  <c r="L153" i="15"/>
  <c r="K153" i="15"/>
  <c r="J153" i="15"/>
  <c r="I153" i="15"/>
  <c r="H153" i="15"/>
  <c r="G153" i="15"/>
  <c r="F153" i="15"/>
  <c r="E153" i="15"/>
  <c r="D153" i="15"/>
  <c r="C153" i="15"/>
  <c r="B153" i="15"/>
  <c r="N152" i="15"/>
  <c r="L152" i="15"/>
  <c r="K152" i="15"/>
  <c r="J152" i="15"/>
  <c r="I152" i="15"/>
  <c r="H152" i="15"/>
  <c r="G152" i="15"/>
  <c r="F152" i="15"/>
  <c r="E152" i="15"/>
  <c r="D152" i="15"/>
  <c r="C152" i="15"/>
  <c r="B152" i="15"/>
  <c r="N151" i="15"/>
  <c r="L151" i="15"/>
  <c r="K151" i="15"/>
  <c r="J151" i="15"/>
  <c r="I151" i="15"/>
  <c r="H151" i="15"/>
  <c r="G151" i="15"/>
  <c r="F151" i="15"/>
  <c r="E151" i="15"/>
  <c r="D151" i="15"/>
  <c r="C151" i="15"/>
  <c r="B151" i="15"/>
  <c r="N150" i="15"/>
  <c r="L150" i="15"/>
  <c r="K150" i="15"/>
  <c r="J150" i="15"/>
  <c r="I150" i="15"/>
  <c r="H150" i="15"/>
  <c r="G150" i="15"/>
  <c r="F150" i="15"/>
  <c r="E150" i="15"/>
  <c r="D150" i="15"/>
  <c r="C150" i="15"/>
  <c r="B150" i="15"/>
  <c r="N149" i="15"/>
  <c r="L149" i="15"/>
  <c r="K149" i="15"/>
  <c r="J149" i="15"/>
  <c r="I149" i="15"/>
  <c r="H149" i="15"/>
  <c r="G149" i="15"/>
  <c r="F149" i="15"/>
  <c r="E149" i="15"/>
  <c r="D149" i="15"/>
  <c r="C149" i="15"/>
  <c r="B149" i="15"/>
  <c r="N148" i="15"/>
  <c r="L148" i="15"/>
  <c r="K148" i="15"/>
  <c r="J148" i="15"/>
  <c r="I148" i="15"/>
  <c r="H148" i="15"/>
  <c r="G148" i="15"/>
  <c r="F148" i="15"/>
  <c r="E148" i="15"/>
  <c r="D148" i="15"/>
  <c r="C148" i="15"/>
  <c r="B148" i="15"/>
  <c r="N147" i="15"/>
  <c r="L147" i="15"/>
  <c r="K147" i="15"/>
  <c r="J147" i="15"/>
  <c r="I147" i="15"/>
  <c r="H147" i="15"/>
  <c r="G147" i="15"/>
  <c r="F147" i="15"/>
  <c r="E147" i="15"/>
  <c r="D147" i="15"/>
  <c r="C147" i="15"/>
  <c r="B147" i="15"/>
  <c r="N146" i="15"/>
  <c r="L146" i="15"/>
  <c r="K146" i="15"/>
  <c r="J146" i="15"/>
  <c r="I146" i="15"/>
  <c r="H146" i="15"/>
  <c r="G146" i="15"/>
  <c r="F146" i="15"/>
  <c r="E146" i="15"/>
  <c r="D146" i="15"/>
  <c r="C146" i="15"/>
  <c r="B146" i="15"/>
  <c r="N145" i="15"/>
  <c r="L145" i="15"/>
  <c r="K145" i="15"/>
  <c r="J145" i="15"/>
  <c r="I145" i="15"/>
  <c r="H145" i="15"/>
  <c r="G145" i="15"/>
  <c r="F145" i="15"/>
  <c r="E145" i="15"/>
  <c r="D145" i="15"/>
  <c r="C145" i="15"/>
  <c r="B145" i="15"/>
  <c r="N144" i="15"/>
  <c r="L144" i="15"/>
  <c r="K144" i="15"/>
  <c r="J144" i="15"/>
  <c r="I144" i="15"/>
  <c r="H144" i="15"/>
  <c r="G144" i="15"/>
  <c r="F144" i="15"/>
  <c r="E144" i="15"/>
  <c r="D144" i="15"/>
  <c r="C144" i="15"/>
  <c r="B144" i="15"/>
  <c r="N143" i="15"/>
  <c r="L143" i="15"/>
  <c r="M143" i="15" s="1"/>
  <c r="O143" i="15" s="1"/>
  <c r="K143" i="15"/>
  <c r="J143" i="15"/>
  <c r="I143" i="15"/>
  <c r="H143" i="15"/>
  <c r="G143" i="15"/>
  <c r="F143" i="15"/>
  <c r="E143" i="15"/>
  <c r="D143" i="15"/>
  <c r="C143" i="15"/>
  <c r="B143" i="15"/>
  <c r="N142" i="15"/>
  <c r="L142" i="15"/>
  <c r="K142" i="15"/>
  <c r="J142" i="15"/>
  <c r="I142" i="15"/>
  <c r="H142" i="15"/>
  <c r="G142" i="15"/>
  <c r="F142" i="15"/>
  <c r="E142" i="15"/>
  <c r="D142" i="15"/>
  <c r="C142" i="15"/>
  <c r="B142" i="15"/>
  <c r="N141" i="15"/>
  <c r="L141" i="15"/>
  <c r="M141" i="15" s="1"/>
  <c r="O141" i="15" s="1"/>
  <c r="K141" i="15"/>
  <c r="J141" i="15"/>
  <c r="I141" i="15"/>
  <c r="H141" i="15"/>
  <c r="G141" i="15"/>
  <c r="F141" i="15"/>
  <c r="E141" i="15"/>
  <c r="D141" i="15"/>
  <c r="C141" i="15"/>
  <c r="B141" i="15"/>
  <c r="N140" i="15"/>
  <c r="L140" i="15"/>
  <c r="K140" i="15"/>
  <c r="J140" i="15"/>
  <c r="I140" i="15"/>
  <c r="H140" i="15"/>
  <c r="G140" i="15"/>
  <c r="F140" i="15"/>
  <c r="E140" i="15"/>
  <c r="D140" i="15"/>
  <c r="C140" i="15"/>
  <c r="B140" i="15"/>
  <c r="N139" i="15"/>
  <c r="L139" i="15"/>
  <c r="K139" i="15"/>
  <c r="J139" i="15"/>
  <c r="I139" i="15"/>
  <c r="H139" i="15"/>
  <c r="G139" i="15"/>
  <c r="F139" i="15"/>
  <c r="E139" i="15"/>
  <c r="D139" i="15"/>
  <c r="C139" i="15"/>
  <c r="B139" i="15"/>
  <c r="N138" i="15"/>
  <c r="L138" i="15"/>
  <c r="K138" i="15"/>
  <c r="J138" i="15"/>
  <c r="I138" i="15"/>
  <c r="H138" i="15"/>
  <c r="G138" i="15"/>
  <c r="F138" i="15"/>
  <c r="E138" i="15"/>
  <c r="D138" i="15"/>
  <c r="C138" i="15"/>
  <c r="B138" i="15"/>
  <c r="N137" i="15"/>
  <c r="L137" i="15"/>
  <c r="K137" i="15"/>
  <c r="J137" i="15"/>
  <c r="I137" i="15"/>
  <c r="H137" i="15"/>
  <c r="G137" i="15"/>
  <c r="F137" i="15"/>
  <c r="E137" i="15"/>
  <c r="D137" i="15"/>
  <c r="C137" i="15"/>
  <c r="B137" i="15"/>
  <c r="N136" i="15"/>
  <c r="L136" i="15"/>
  <c r="K136" i="15"/>
  <c r="J136" i="15"/>
  <c r="I136" i="15"/>
  <c r="H136" i="15"/>
  <c r="G136" i="15"/>
  <c r="F136" i="15"/>
  <c r="E136" i="15"/>
  <c r="D136" i="15"/>
  <c r="C136" i="15"/>
  <c r="B136" i="15"/>
  <c r="N135" i="15"/>
  <c r="L135" i="15"/>
  <c r="K135" i="15"/>
  <c r="J135" i="15"/>
  <c r="I135" i="15"/>
  <c r="H135" i="15"/>
  <c r="G135" i="15"/>
  <c r="F135" i="15"/>
  <c r="E135" i="15"/>
  <c r="D135" i="15"/>
  <c r="C135" i="15"/>
  <c r="B135" i="15"/>
  <c r="N134" i="15"/>
  <c r="L134" i="15"/>
  <c r="K134" i="15"/>
  <c r="J134" i="15"/>
  <c r="I134" i="15"/>
  <c r="H134" i="15"/>
  <c r="G134" i="15"/>
  <c r="F134" i="15"/>
  <c r="E134" i="15"/>
  <c r="D134" i="15"/>
  <c r="C134" i="15"/>
  <c r="B134" i="15"/>
  <c r="N133" i="15"/>
  <c r="L133" i="15"/>
  <c r="M133" i="15" s="1"/>
  <c r="O133" i="15" s="1"/>
  <c r="K133" i="15"/>
  <c r="J133" i="15"/>
  <c r="I133" i="15"/>
  <c r="H133" i="15"/>
  <c r="G133" i="15"/>
  <c r="F133" i="15"/>
  <c r="E133" i="15"/>
  <c r="D133" i="15"/>
  <c r="C133" i="15"/>
  <c r="B133" i="15"/>
  <c r="N132" i="15"/>
  <c r="L132" i="15"/>
  <c r="K132" i="15"/>
  <c r="J132" i="15"/>
  <c r="I132" i="15"/>
  <c r="H132" i="15"/>
  <c r="G132" i="15"/>
  <c r="F132" i="15"/>
  <c r="E132" i="15"/>
  <c r="D132" i="15"/>
  <c r="C132" i="15"/>
  <c r="B132" i="15"/>
  <c r="N131" i="15"/>
  <c r="L131" i="15"/>
  <c r="K131" i="15"/>
  <c r="J131" i="15"/>
  <c r="I131" i="15"/>
  <c r="H131" i="15"/>
  <c r="G131" i="15"/>
  <c r="F131" i="15"/>
  <c r="E131" i="15"/>
  <c r="D131" i="15"/>
  <c r="C131" i="15"/>
  <c r="B131" i="15"/>
  <c r="N130" i="15"/>
  <c r="L130" i="15"/>
  <c r="K130" i="15"/>
  <c r="J130" i="15"/>
  <c r="I130" i="15"/>
  <c r="H130" i="15"/>
  <c r="G130" i="15"/>
  <c r="F130" i="15"/>
  <c r="E130" i="15"/>
  <c r="D130" i="15"/>
  <c r="C130" i="15"/>
  <c r="B130" i="15"/>
  <c r="N129" i="15"/>
  <c r="L129" i="15"/>
  <c r="K129" i="15"/>
  <c r="J129" i="15"/>
  <c r="I129" i="15"/>
  <c r="H129" i="15"/>
  <c r="G129" i="15"/>
  <c r="F129" i="15"/>
  <c r="E129" i="15"/>
  <c r="D129" i="15"/>
  <c r="C129" i="15"/>
  <c r="B129" i="15"/>
  <c r="N128" i="15"/>
  <c r="L128" i="15"/>
  <c r="K128" i="15"/>
  <c r="J128" i="15"/>
  <c r="I128" i="15"/>
  <c r="H128" i="15"/>
  <c r="G128" i="15"/>
  <c r="F128" i="15"/>
  <c r="E128" i="15"/>
  <c r="D128" i="15"/>
  <c r="C128" i="15"/>
  <c r="B128" i="15"/>
  <c r="N127" i="15"/>
  <c r="L127" i="15"/>
  <c r="M127" i="15" s="1"/>
  <c r="O127" i="15" s="1"/>
  <c r="K127" i="15"/>
  <c r="J127" i="15"/>
  <c r="I127" i="15"/>
  <c r="H127" i="15"/>
  <c r="G127" i="15"/>
  <c r="F127" i="15"/>
  <c r="E127" i="15"/>
  <c r="D127" i="15"/>
  <c r="C127" i="15"/>
  <c r="B127" i="15"/>
  <c r="N126" i="15"/>
  <c r="L126" i="15"/>
  <c r="K126" i="15"/>
  <c r="J126" i="15"/>
  <c r="I126" i="15"/>
  <c r="H126" i="15"/>
  <c r="G126" i="15"/>
  <c r="F126" i="15"/>
  <c r="E126" i="15"/>
  <c r="D126" i="15"/>
  <c r="C126" i="15"/>
  <c r="B126" i="15"/>
  <c r="N125" i="15"/>
  <c r="L125" i="15"/>
  <c r="M125" i="15" s="1"/>
  <c r="O125" i="15" s="1"/>
  <c r="K125" i="15"/>
  <c r="J125" i="15"/>
  <c r="I125" i="15"/>
  <c r="H125" i="15"/>
  <c r="G125" i="15"/>
  <c r="F125" i="15"/>
  <c r="E125" i="15"/>
  <c r="D125" i="15"/>
  <c r="C125" i="15"/>
  <c r="B125" i="15"/>
  <c r="N124" i="15"/>
  <c r="L124" i="15"/>
  <c r="K124" i="15"/>
  <c r="J124" i="15"/>
  <c r="I124" i="15"/>
  <c r="H124" i="15"/>
  <c r="G124" i="15"/>
  <c r="F124" i="15"/>
  <c r="E124" i="15"/>
  <c r="D124" i="15"/>
  <c r="C124" i="15"/>
  <c r="B124" i="15"/>
  <c r="N123" i="15"/>
  <c r="L123" i="15"/>
  <c r="K123" i="15"/>
  <c r="J123" i="15"/>
  <c r="I123" i="15"/>
  <c r="H123" i="15"/>
  <c r="G123" i="15"/>
  <c r="F123" i="15"/>
  <c r="E123" i="15"/>
  <c r="D123" i="15"/>
  <c r="C123" i="15"/>
  <c r="B123" i="15"/>
  <c r="N122" i="15"/>
  <c r="L122" i="15"/>
  <c r="K122" i="15"/>
  <c r="J122" i="15"/>
  <c r="I122" i="15"/>
  <c r="H122" i="15"/>
  <c r="G122" i="15"/>
  <c r="F122" i="15"/>
  <c r="E122" i="15"/>
  <c r="D122" i="15"/>
  <c r="C122" i="15"/>
  <c r="B122" i="15"/>
  <c r="N121" i="15"/>
  <c r="L121" i="15"/>
  <c r="K121" i="15"/>
  <c r="J121" i="15"/>
  <c r="I121" i="15"/>
  <c r="H121" i="15"/>
  <c r="G121" i="15"/>
  <c r="F121" i="15"/>
  <c r="E121" i="15"/>
  <c r="D121" i="15"/>
  <c r="C121" i="15"/>
  <c r="B121" i="15"/>
  <c r="N120" i="15"/>
  <c r="L120" i="15"/>
  <c r="K120" i="15"/>
  <c r="J120" i="15"/>
  <c r="I120" i="15"/>
  <c r="H120" i="15"/>
  <c r="G120" i="15"/>
  <c r="F120" i="15"/>
  <c r="E120" i="15"/>
  <c r="D120" i="15"/>
  <c r="C120" i="15"/>
  <c r="B120" i="15"/>
  <c r="N119" i="15"/>
  <c r="L119" i="15"/>
  <c r="K119" i="15"/>
  <c r="J119" i="15"/>
  <c r="I119" i="15"/>
  <c r="H119" i="15"/>
  <c r="G119" i="15"/>
  <c r="F119" i="15"/>
  <c r="E119" i="15"/>
  <c r="D119" i="15"/>
  <c r="C119" i="15"/>
  <c r="B119" i="15"/>
  <c r="N118" i="15"/>
  <c r="L118" i="15"/>
  <c r="K118" i="15"/>
  <c r="J118" i="15"/>
  <c r="I118" i="15"/>
  <c r="H118" i="15"/>
  <c r="G118" i="15"/>
  <c r="F118" i="15"/>
  <c r="E118" i="15"/>
  <c r="D118" i="15"/>
  <c r="C118" i="15"/>
  <c r="B118" i="15"/>
  <c r="N117" i="15"/>
  <c r="L117" i="15"/>
  <c r="M117" i="15" s="1"/>
  <c r="O117" i="15" s="1"/>
  <c r="K117" i="15"/>
  <c r="J117" i="15"/>
  <c r="I117" i="15"/>
  <c r="H117" i="15"/>
  <c r="G117" i="15"/>
  <c r="F117" i="15"/>
  <c r="E117" i="15"/>
  <c r="D117" i="15"/>
  <c r="C117" i="15"/>
  <c r="B117" i="15"/>
  <c r="N116" i="15"/>
  <c r="L116" i="15"/>
  <c r="K116" i="15"/>
  <c r="J116" i="15"/>
  <c r="I116" i="15"/>
  <c r="H116" i="15"/>
  <c r="G116" i="15"/>
  <c r="F116" i="15"/>
  <c r="E116" i="15"/>
  <c r="D116" i="15"/>
  <c r="C116" i="15"/>
  <c r="B116" i="15"/>
  <c r="N115" i="15"/>
  <c r="L115" i="15"/>
  <c r="K115" i="15"/>
  <c r="J115" i="15"/>
  <c r="I115" i="15"/>
  <c r="H115" i="15"/>
  <c r="G115" i="15"/>
  <c r="F115" i="15"/>
  <c r="E115" i="15"/>
  <c r="D115" i="15"/>
  <c r="C115" i="15"/>
  <c r="B115" i="15"/>
  <c r="N114" i="15"/>
  <c r="L114" i="15"/>
  <c r="K114" i="15"/>
  <c r="J114" i="15"/>
  <c r="I114" i="15"/>
  <c r="H114" i="15"/>
  <c r="G114" i="15"/>
  <c r="F114" i="15"/>
  <c r="E114" i="15"/>
  <c r="D114" i="15"/>
  <c r="C114" i="15"/>
  <c r="B114" i="15"/>
  <c r="N113" i="15"/>
  <c r="L113" i="15"/>
  <c r="K113" i="15"/>
  <c r="J113" i="15"/>
  <c r="I113" i="15"/>
  <c r="H113" i="15"/>
  <c r="G113" i="15"/>
  <c r="F113" i="15"/>
  <c r="E113" i="15"/>
  <c r="D113" i="15"/>
  <c r="C113" i="15"/>
  <c r="B113" i="15"/>
  <c r="N112" i="15"/>
  <c r="L112" i="15"/>
  <c r="K112" i="15"/>
  <c r="J112" i="15"/>
  <c r="I112" i="15"/>
  <c r="H112" i="15"/>
  <c r="G112" i="15"/>
  <c r="F112" i="15"/>
  <c r="E112" i="15"/>
  <c r="D112" i="15"/>
  <c r="C112" i="15"/>
  <c r="B112" i="15"/>
  <c r="N111" i="15"/>
  <c r="L111" i="15"/>
  <c r="M111" i="15" s="1"/>
  <c r="O111" i="15" s="1"/>
  <c r="K111" i="15"/>
  <c r="J111" i="15"/>
  <c r="I111" i="15"/>
  <c r="H111" i="15"/>
  <c r="G111" i="15"/>
  <c r="F111" i="15"/>
  <c r="E111" i="15"/>
  <c r="D111" i="15"/>
  <c r="C111" i="15"/>
  <c r="B111" i="15"/>
  <c r="N110" i="15"/>
  <c r="L110" i="15"/>
  <c r="K110" i="15"/>
  <c r="J110" i="15"/>
  <c r="I110" i="15"/>
  <c r="H110" i="15"/>
  <c r="G110" i="15"/>
  <c r="F110" i="15"/>
  <c r="E110" i="15"/>
  <c r="D110" i="15"/>
  <c r="C110" i="15"/>
  <c r="B110" i="15"/>
  <c r="N109" i="15"/>
  <c r="L109" i="15"/>
  <c r="M109" i="15" s="1"/>
  <c r="O109" i="15" s="1"/>
  <c r="K109" i="15"/>
  <c r="J109" i="15"/>
  <c r="I109" i="15"/>
  <c r="H109" i="15"/>
  <c r="G109" i="15"/>
  <c r="F109" i="15"/>
  <c r="E109" i="15"/>
  <c r="D109" i="15"/>
  <c r="C109" i="15"/>
  <c r="B109" i="15"/>
  <c r="N108" i="15"/>
  <c r="L108" i="15"/>
  <c r="K108" i="15"/>
  <c r="J108" i="15"/>
  <c r="I108" i="15"/>
  <c r="H108" i="15"/>
  <c r="G108" i="15"/>
  <c r="F108" i="15"/>
  <c r="E108" i="15"/>
  <c r="D108" i="15"/>
  <c r="C108" i="15"/>
  <c r="B108" i="15"/>
  <c r="N107" i="15"/>
  <c r="L107" i="15"/>
  <c r="K107" i="15"/>
  <c r="J107" i="15"/>
  <c r="I107" i="15"/>
  <c r="H107" i="15"/>
  <c r="G107" i="15"/>
  <c r="F107" i="15"/>
  <c r="E107" i="15"/>
  <c r="D107" i="15"/>
  <c r="C107" i="15"/>
  <c r="B107" i="15"/>
  <c r="N106" i="15"/>
  <c r="L106" i="15"/>
  <c r="K106" i="15"/>
  <c r="J106" i="15"/>
  <c r="I106" i="15"/>
  <c r="H106" i="15"/>
  <c r="G106" i="15"/>
  <c r="F106" i="15"/>
  <c r="E106" i="15"/>
  <c r="D106" i="15"/>
  <c r="C106" i="15"/>
  <c r="B106" i="15"/>
  <c r="N105" i="15"/>
  <c r="L105" i="15"/>
  <c r="K105" i="15"/>
  <c r="J105" i="15"/>
  <c r="I105" i="15"/>
  <c r="H105" i="15"/>
  <c r="G105" i="15"/>
  <c r="F105" i="15"/>
  <c r="E105" i="15"/>
  <c r="D105" i="15"/>
  <c r="C105" i="15"/>
  <c r="B105" i="15"/>
  <c r="N104" i="15"/>
  <c r="L104" i="15"/>
  <c r="K104" i="15"/>
  <c r="J104" i="15"/>
  <c r="I104" i="15"/>
  <c r="H104" i="15"/>
  <c r="G104" i="15"/>
  <c r="F104" i="15"/>
  <c r="E104" i="15"/>
  <c r="D104" i="15"/>
  <c r="C104" i="15"/>
  <c r="B104" i="15"/>
  <c r="N103" i="15"/>
  <c r="L103" i="15"/>
  <c r="K103" i="15"/>
  <c r="J103" i="15"/>
  <c r="I103" i="15"/>
  <c r="H103" i="15"/>
  <c r="G103" i="15"/>
  <c r="F103" i="15"/>
  <c r="E103" i="15"/>
  <c r="D103" i="15"/>
  <c r="C103" i="15"/>
  <c r="B103" i="15"/>
  <c r="N102" i="15"/>
  <c r="L102" i="15"/>
  <c r="K102" i="15"/>
  <c r="J102" i="15"/>
  <c r="I102" i="15"/>
  <c r="H102" i="15"/>
  <c r="G102" i="15"/>
  <c r="F102" i="15"/>
  <c r="E102" i="15"/>
  <c r="D102" i="15"/>
  <c r="C102" i="15"/>
  <c r="B102" i="15"/>
  <c r="N101" i="15"/>
  <c r="L101" i="15"/>
  <c r="M101" i="15" s="1"/>
  <c r="O101" i="15" s="1"/>
  <c r="K101" i="15"/>
  <c r="J101" i="15"/>
  <c r="I101" i="15"/>
  <c r="H101" i="15"/>
  <c r="G101" i="15"/>
  <c r="F101" i="15"/>
  <c r="E101" i="15"/>
  <c r="D101" i="15"/>
  <c r="C101" i="15"/>
  <c r="B101" i="15"/>
  <c r="N100" i="15"/>
  <c r="L100" i="15"/>
  <c r="K100" i="15"/>
  <c r="J100" i="15"/>
  <c r="I100" i="15"/>
  <c r="H100" i="15"/>
  <c r="G100" i="15"/>
  <c r="F100" i="15"/>
  <c r="E100" i="15"/>
  <c r="D100" i="15"/>
  <c r="C100" i="15"/>
  <c r="B100" i="15"/>
  <c r="N99" i="15"/>
  <c r="L99" i="15"/>
  <c r="K99" i="15"/>
  <c r="J99" i="15"/>
  <c r="I99" i="15"/>
  <c r="H99" i="15"/>
  <c r="G99" i="15"/>
  <c r="F99" i="15"/>
  <c r="E99" i="15"/>
  <c r="D99" i="15"/>
  <c r="C99" i="15"/>
  <c r="B99" i="15"/>
  <c r="N98" i="15"/>
  <c r="L98" i="15"/>
  <c r="K98" i="15"/>
  <c r="J98" i="15"/>
  <c r="I98" i="15"/>
  <c r="H98" i="15"/>
  <c r="G98" i="15"/>
  <c r="F98" i="15"/>
  <c r="E98" i="15"/>
  <c r="D98" i="15"/>
  <c r="C98" i="15"/>
  <c r="B98" i="15"/>
  <c r="N97" i="15"/>
  <c r="L97" i="15"/>
  <c r="K97" i="15"/>
  <c r="J97" i="15"/>
  <c r="I97" i="15"/>
  <c r="H97" i="15"/>
  <c r="G97" i="15"/>
  <c r="F97" i="15"/>
  <c r="E97" i="15"/>
  <c r="D97" i="15"/>
  <c r="C97" i="15"/>
  <c r="B97" i="15"/>
  <c r="N96" i="15"/>
  <c r="L96" i="15"/>
  <c r="K96" i="15"/>
  <c r="J96" i="15"/>
  <c r="I96" i="15"/>
  <c r="H96" i="15"/>
  <c r="G96" i="15"/>
  <c r="F96" i="15"/>
  <c r="E96" i="15"/>
  <c r="D96" i="15"/>
  <c r="C96" i="15"/>
  <c r="B96" i="15"/>
  <c r="N95" i="15"/>
  <c r="L95" i="15"/>
  <c r="M95" i="15" s="1"/>
  <c r="O95" i="15" s="1"/>
  <c r="K95" i="15"/>
  <c r="J95" i="15"/>
  <c r="I95" i="15"/>
  <c r="H95" i="15"/>
  <c r="G95" i="15"/>
  <c r="F95" i="15"/>
  <c r="E95" i="15"/>
  <c r="D95" i="15"/>
  <c r="C95" i="15"/>
  <c r="B95" i="15"/>
  <c r="N94" i="15"/>
  <c r="L94" i="15"/>
  <c r="K94" i="15"/>
  <c r="J94" i="15"/>
  <c r="I94" i="15"/>
  <c r="H94" i="15"/>
  <c r="G94" i="15"/>
  <c r="F94" i="15"/>
  <c r="E94" i="15"/>
  <c r="D94" i="15"/>
  <c r="C94" i="15"/>
  <c r="B94" i="15"/>
  <c r="N93" i="15"/>
  <c r="L93" i="15"/>
  <c r="M93" i="15" s="1"/>
  <c r="O93" i="15" s="1"/>
  <c r="K93" i="15"/>
  <c r="J93" i="15"/>
  <c r="I93" i="15"/>
  <c r="H93" i="15"/>
  <c r="G93" i="15"/>
  <c r="F93" i="15"/>
  <c r="E93" i="15"/>
  <c r="D93" i="15"/>
  <c r="C93" i="15"/>
  <c r="B93" i="15"/>
  <c r="N92" i="15"/>
  <c r="L92" i="15"/>
  <c r="K92" i="15"/>
  <c r="J92" i="15"/>
  <c r="I92" i="15"/>
  <c r="H92" i="15"/>
  <c r="G92" i="15"/>
  <c r="F92" i="15"/>
  <c r="E92" i="15"/>
  <c r="D92" i="15"/>
  <c r="C92" i="15"/>
  <c r="B92" i="15"/>
  <c r="N91" i="15"/>
  <c r="L91" i="15"/>
  <c r="K91" i="15"/>
  <c r="J91" i="15"/>
  <c r="I91" i="15"/>
  <c r="H91" i="15"/>
  <c r="G91" i="15"/>
  <c r="F91" i="15"/>
  <c r="E91" i="15"/>
  <c r="D91" i="15"/>
  <c r="C91" i="15"/>
  <c r="B91" i="15"/>
  <c r="N90" i="15"/>
  <c r="L90" i="15"/>
  <c r="K90" i="15"/>
  <c r="J90" i="15"/>
  <c r="I90" i="15"/>
  <c r="H90" i="15"/>
  <c r="G90" i="15"/>
  <c r="F90" i="15"/>
  <c r="E90" i="15"/>
  <c r="D90" i="15"/>
  <c r="C90" i="15"/>
  <c r="B90" i="15"/>
  <c r="N89" i="15"/>
  <c r="L89" i="15"/>
  <c r="K89" i="15"/>
  <c r="J89" i="15"/>
  <c r="I89" i="15"/>
  <c r="H89" i="15"/>
  <c r="G89" i="15"/>
  <c r="F89" i="15"/>
  <c r="E89" i="15"/>
  <c r="D89" i="15"/>
  <c r="C89" i="15"/>
  <c r="B89" i="15"/>
  <c r="N88" i="15"/>
  <c r="L88" i="15"/>
  <c r="K88" i="15"/>
  <c r="J88" i="15"/>
  <c r="I88" i="15"/>
  <c r="H88" i="15"/>
  <c r="G88" i="15"/>
  <c r="F88" i="15"/>
  <c r="E88" i="15"/>
  <c r="D88" i="15"/>
  <c r="C88" i="15"/>
  <c r="B88" i="15"/>
  <c r="N87" i="15"/>
  <c r="L87" i="15"/>
  <c r="K87" i="15"/>
  <c r="J87" i="15"/>
  <c r="I87" i="15"/>
  <c r="H87" i="15"/>
  <c r="G87" i="15"/>
  <c r="F87" i="15"/>
  <c r="E87" i="15"/>
  <c r="D87" i="15"/>
  <c r="C87" i="15"/>
  <c r="B87" i="15"/>
  <c r="N86" i="15"/>
  <c r="L86" i="15"/>
  <c r="K86" i="15"/>
  <c r="J86" i="15"/>
  <c r="I86" i="15"/>
  <c r="H86" i="15"/>
  <c r="G86" i="15"/>
  <c r="F86" i="15"/>
  <c r="E86" i="15"/>
  <c r="D86" i="15"/>
  <c r="C86" i="15"/>
  <c r="B86" i="15"/>
  <c r="N85" i="15"/>
  <c r="L85" i="15"/>
  <c r="M85" i="15" s="1"/>
  <c r="O85" i="15" s="1"/>
  <c r="K85" i="15"/>
  <c r="J85" i="15"/>
  <c r="I85" i="15"/>
  <c r="H85" i="15"/>
  <c r="G85" i="15"/>
  <c r="F85" i="15"/>
  <c r="E85" i="15"/>
  <c r="D85" i="15"/>
  <c r="C85" i="15"/>
  <c r="B85" i="15"/>
  <c r="N84" i="15"/>
  <c r="L84" i="15"/>
  <c r="K84" i="15"/>
  <c r="J84" i="15"/>
  <c r="I84" i="15"/>
  <c r="H84" i="15"/>
  <c r="G84" i="15"/>
  <c r="F84" i="15"/>
  <c r="E84" i="15"/>
  <c r="D84" i="15"/>
  <c r="C84" i="15"/>
  <c r="B84" i="15"/>
  <c r="N83" i="15"/>
  <c r="L83" i="15"/>
  <c r="K83" i="15"/>
  <c r="J83" i="15"/>
  <c r="I83" i="15"/>
  <c r="H83" i="15"/>
  <c r="G83" i="15"/>
  <c r="F83" i="15"/>
  <c r="E83" i="15"/>
  <c r="D83" i="15"/>
  <c r="C83" i="15"/>
  <c r="B83" i="15"/>
  <c r="N82" i="15"/>
  <c r="L82" i="15"/>
  <c r="K82" i="15"/>
  <c r="J82" i="15"/>
  <c r="I82" i="15"/>
  <c r="H82" i="15"/>
  <c r="G82" i="15"/>
  <c r="F82" i="15"/>
  <c r="E82" i="15"/>
  <c r="D82" i="15"/>
  <c r="C82" i="15"/>
  <c r="B82" i="15"/>
  <c r="N81" i="15"/>
  <c r="L81" i="15"/>
  <c r="K81" i="15"/>
  <c r="J81" i="15"/>
  <c r="I81" i="15"/>
  <c r="H81" i="15"/>
  <c r="G81" i="15"/>
  <c r="F81" i="15"/>
  <c r="E81" i="15"/>
  <c r="D81" i="15"/>
  <c r="C81" i="15"/>
  <c r="B81" i="15"/>
  <c r="N80" i="15"/>
  <c r="L80" i="15"/>
  <c r="K80" i="15"/>
  <c r="J80" i="15"/>
  <c r="I80" i="15"/>
  <c r="H80" i="15"/>
  <c r="G80" i="15"/>
  <c r="F80" i="15"/>
  <c r="E80" i="15"/>
  <c r="D80" i="15"/>
  <c r="C80" i="15"/>
  <c r="B80" i="15"/>
  <c r="N79" i="15"/>
  <c r="L79" i="15"/>
  <c r="M79" i="15" s="1"/>
  <c r="O79" i="15" s="1"/>
  <c r="K79" i="15"/>
  <c r="J79" i="15"/>
  <c r="I79" i="15"/>
  <c r="H79" i="15"/>
  <c r="G79" i="15"/>
  <c r="F79" i="15"/>
  <c r="E79" i="15"/>
  <c r="D79" i="15"/>
  <c r="C79" i="15"/>
  <c r="B79" i="15"/>
  <c r="N78" i="15"/>
  <c r="L78" i="15"/>
  <c r="K78" i="15"/>
  <c r="J78" i="15"/>
  <c r="I78" i="15"/>
  <c r="H78" i="15"/>
  <c r="G78" i="15"/>
  <c r="F78" i="15"/>
  <c r="E78" i="15"/>
  <c r="D78" i="15"/>
  <c r="C78" i="15"/>
  <c r="B78" i="15"/>
  <c r="N77" i="15"/>
  <c r="L77" i="15"/>
  <c r="M77" i="15" s="1"/>
  <c r="O77" i="15" s="1"/>
  <c r="K77" i="15"/>
  <c r="J77" i="15"/>
  <c r="I77" i="15"/>
  <c r="H77" i="15"/>
  <c r="G77" i="15"/>
  <c r="F77" i="15"/>
  <c r="E77" i="15"/>
  <c r="D77" i="15"/>
  <c r="C77" i="15"/>
  <c r="B77" i="15"/>
  <c r="N76" i="15"/>
  <c r="L76" i="15"/>
  <c r="K76" i="15"/>
  <c r="J76" i="15"/>
  <c r="I76" i="15"/>
  <c r="H76" i="15"/>
  <c r="G76" i="15"/>
  <c r="F76" i="15"/>
  <c r="E76" i="15"/>
  <c r="D76" i="15"/>
  <c r="C76" i="15"/>
  <c r="B76" i="15"/>
  <c r="N75" i="15"/>
  <c r="L75" i="15"/>
  <c r="K75" i="15"/>
  <c r="J75" i="15"/>
  <c r="I75" i="15"/>
  <c r="H75" i="15"/>
  <c r="G75" i="15"/>
  <c r="F75" i="15"/>
  <c r="E75" i="15"/>
  <c r="D75" i="15"/>
  <c r="C75" i="15"/>
  <c r="B75" i="15"/>
  <c r="N74" i="15"/>
  <c r="L74" i="15"/>
  <c r="K74" i="15"/>
  <c r="J74" i="15"/>
  <c r="I74" i="15"/>
  <c r="H74" i="15"/>
  <c r="G74" i="15"/>
  <c r="F74" i="15"/>
  <c r="E74" i="15"/>
  <c r="D74" i="15"/>
  <c r="C74" i="15"/>
  <c r="B74" i="15"/>
  <c r="N73" i="15"/>
  <c r="L73" i="15"/>
  <c r="K73" i="15"/>
  <c r="J73" i="15"/>
  <c r="I73" i="15"/>
  <c r="H73" i="15"/>
  <c r="G73" i="15"/>
  <c r="F73" i="15"/>
  <c r="E73" i="15"/>
  <c r="D73" i="15"/>
  <c r="C73" i="15"/>
  <c r="B73" i="15"/>
  <c r="N72" i="15"/>
  <c r="L72" i="15"/>
  <c r="K72" i="15"/>
  <c r="J72" i="15"/>
  <c r="I72" i="15"/>
  <c r="H72" i="15"/>
  <c r="G72" i="15"/>
  <c r="F72" i="15"/>
  <c r="E72" i="15"/>
  <c r="D72" i="15"/>
  <c r="C72" i="15"/>
  <c r="B72" i="15"/>
  <c r="N71" i="15"/>
  <c r="L71" i="15"/>
  <c r="K71" i="15"/>
  <c r="J71" i="15"/>
  <c r="I71" i="15"/>
  <c r="H71" i="15"/>
  <c r="G71" i="15"/>
  <c r="F71" i="15"/>
  <c r="E71" i="15"/>
  <c r="D71" i="15"/>
  <c r="C71" i="15"/>
  <c r="B71" i="15"/>
  <c r="N70" i="15"/>
  <c r="L70" i="15"/>
  <c r="K70" i="15"/>
  <c r="J70" i="15"/>
  <c r="I70" i="15"/>
  <c r="H70" i="15"/>
  <c r="G70" i="15"/>
  <c r="F70" i="15"/>
  <c r="E70" i="15"/>
  <c r="D70" i="15"/>
  <c r="C70" i="15"/>
  <c r="B70" i="15"/>
  <c r="N69" i="15"/>
  <c r="L69" i="15"/>
  <c r="M69" i="15" s="1"/>
  <c r="O69" i="15" s="1"/>
  <c r="K69" i="15"/>
  <c r="J69" i="15"/>
  <c r="I69" i="15"/>
  <c r="H69" i="15"/>
  <c r="G69" i="15"/>
  <c r="F69" i="15"/>
  <c r="E69" i="15"/>
  <c r="D69" i="15"/>
  <c r="C69" i="15"/>
  <c r="B69" i="15"/>
  <c r="N68" i="15"/>
  <c r="L68" i="15"/>
  <c r="K68" i="15"/>
  <c r="J68" i="15"/>
  <c r="I68" i="15"/>
  <c r="H68" i="15"/>
  <c r="G68" i="15"/>
  <c r="F68" i="15"/>
  <c r="E68" i="15"/>
  <c r="D68" i="15"/>
  <c r="C68" i="15"/>
  <c r="B68" i="15"/>
  <c r="N67" i="15"/>
  <c r="L67" i="15"/>
  <c r="K67" i="15"/>
  <c r="J67" i="15"/>
  <c r="I67" i="15"/>
  <c r="H67" i="15"/>
  <c r="G67" i="15"/>
  <c r="F67" i="15"/>
  <c r="E67" i="15"/>
  <c r="D67" i="15"/>
  <c r="C67" i="15"/>
  <c r="B67" i="15"/>
  <c r="N66" i="15"/>
  <c r="L66" i="15"/>
  <c r="K66" i="15"/>
  <c r="J66" i="15"/>
  <c r="I66" i="15"/>
  <c r="H66" i="15"/>
  <c r="G66" i="15"/>
  <c r="F66" i="15"/>
  <c r="E66" i="15"/>
  <c r="D66" i="15"/>
  <c r="C66" i="15"/>
  <c r="B66" i="15"/>
  <c r="N65" i="15"/>
  <c r="L65" i="15"/>
  <c r="K65" i="15"/>
  <c r="J65" i="15"/>
  <c r="I65" i="15"/>
  <c r="H65" i="15"/>
  <c r="G65" i="15"/>
  <c r="F65" i="15"/>
  <c r="E65" i="15"/>
  <c r="D65" i="15"/>
  <c r="C65" i="15"/>
  <c r="B65" i="15"/>
  <c r="N64" i="15"/>
  <c r="L64" i="15"/>
  <c r="K64" i="15"/>
  <c r="J64" i="15"/>
  <c r="I64" i="15"/>
  <c r="H64" i="15"/>
  <c r="G64" i="15"/>
  <c r="F64" i="15"/>
  <c r="E64" i="15"/>
  <c r="D64" i="15"/>
  <c r="C64" i="15"/>
  <c r="B64" i="15"/>
  <c r="N63" i="15"/>
  <c r="L63" i="15"/>
  <c r="M63" i="15" s="1"/>
  <c r="O63" i="15" s="1"/>
  <c r="K63" i="15"/>
  <c r="J63" i="15"/>
  <c r="I63" i="15"/>
  <c r="H63" i="15"/>
  <c r="G63" i="15"/>
  <c r="F63" i="15"/>
  <c r="E63" i="15"/>
  <c r="D63" i="15"/>
  <c r="C63" i="15"/>
  <c r="B63" i="15"/>
  <c r="N62" i="15"/>
  <c r="L62" i="15"/>
  <c r="K62" i="15"/>
  <c r="J62" i="15"/>
  <c r="I62" i="15"/>
  <c r="H62" i="15"/>
  <c r="G62" i="15"/>
  <c r="F62" i="15"/>
  <c r="E62" i="15"/>
  <c r="D62" i="15"/>
  <c r="C62" i="15"/>
  <c r="B62" i="15"/>
  <c r="N61" i="15"/>
  <c r="L61" i="15"/>
  <c r="M61" i="15" s="1"/>
  <c r="O61" i="15" s="1"/>
  <c r="K61" i="15"/>
  <c r="J61" i="15"/>
  <c r="I61" i="15"/>
  <c r="H61" i="15"/>
  <c r="G61" i="15"/>
  <c r="F61" i="15"/>
  <c r="E61" i="15"/>
  <c r="D61" i="15"/>
  <c r="C61" i="15"/>
  <c r="B61" i="15"/>
  <c r="N60" i="15"/>
  <c r="L60" i="15"/>
  <c r="K60" i="15"/>
  <c r="J60" i="15"/>
  <c r="I60" i="15"/>
  <c r="H60" i="15"/>
  <c r="G60" i="15"/>
  <c r="F60" i="15"/>
  <c r="E60" i="15"/>
  <c r="D60" i="15"/>
  <c r="C60" i="15"/>
  <c r="B60" i="15"/>
  <c r="N59" i="15"/>
  <c r="L59" i="15"/>
  <c r="K59" i="15"/>
  <c r="J59" i="15"/>
  <c r="I59" i="15"/>
  <c r="H59" i="15"/>
  <c r="G59" i="15"/>
  <c r="F59" i="15"/>
  <c r="E59" i="15"/>
  <c r="D59" i="15"/>
  <c r="C59" i="15"/>
  <c r="B59" i="15"/>
  <c r="N58" i="15"/>
  <c r="L58" i="15"/>
  <c r="K58" i="15"/>
  <c r="J58" i="15"/>
  <c r="I58" i="15"/>
  <c r="H58" i="15"/>
  <c r="G58" i="15"/>
  <c r="F58" i="15"/>
  <c r="E58" i="15"/>
  <c r="D58" i="15"/>
  <c r="C58" i="15"/>
  <c r="B58" i="15"/>
  <c r="N57" i="15"/>
  <c r="L57" i="15"/>
  <c r="K57" i="15"/>
  <c r="J57" i="15"/>
  <c r="I57" i="15"/>
  <c r="H57" i="15"/>
  <c r="G57" i="15"/>
  <c r="F57" i="15"/>
  <c r="E57" i="15"/>
  <c r="D57" i="15"/>
  <c r="C57" i="15"/>
  <c r="B57" i="15"/>
  <c r="N56" i="15"/>
  <c r="L56" i="15"/>
  <c r="K56" i="15"/>
  <c r="J56" i="15"/>
  <c r="I56" i="15"/>
  <c r="H56" i="15"/>
  <c r="G56" i="15"/>
  <c r="F56" i="15"/>
  <c r="E56" i="15"/>
  <c r="D56" i="15"/>
  <c r="C56" i="15"/>
  <c r="B56" i="15"/>
  <c r="N55" i="15"/>
  <c r="L55" i="15"/>
  <c r="K55" i="15"/>
  <c r="J55" i="15"/>
  <c r="I55" i="15"/>
  <c r="H55" i="15"/>
  <c r="G55" i="15"/>
  <c r="F55" i="15"/>
  <c r="E55" i="15"/>
  <c r="D55" i="15"/>
  <c r="C55" i="15"/>
  <c r="B55" i="15"/>
  <c r="N54" i="15"/>
  <c r="L54" i="15"/>
  <c r="K54" i="15"/>
  <c r="J54" i="15"/>
  <c r="I54" i="15"/>
  <c r="H54" i="15"/>
  <c r="G54" i="15"/>
  <c r="F54" i="15"/>
  <c r="E54" i="15"/>
  <c r="D54" i="15"/>
  <c r="C54" i="15"/>
  <c r="B54" i="15"/>
  <c r="N53" i="15"/>
  <c r="L53" i="15"/>
  <c r="M53" i="15" s="1"/>
  <c r="O53" i="15" s="1"/>
  <c r="K53" i="15"/>
  <c r="J53" i="15"/>
  <c r="I53" i="15"/>
  <c r="H53" i="15"/>
  <c r="G53" i="15"/>
  <c r="F53" i="15"/>
  <c r="E53" i="15"/>
  <c r="D53" i="15"/>
  <c r="C53" i="15"/>
  <c r="B53" i="15"/>
  <c r="N52" i="15"/>
  <c r="L52" i="15"/>
  <c r="K52" i="15"/>
  <c r="J52" i="15"/>
  <c r="I52" i="15"/>
  <c r="H52" i="15"/>
  <c r="G52" i="15"/>
  <c r="F52" i="15"/>
  <c r="E52" i="15"/>
  <c r="D52" i="15"/>
  <c r="C52" i="15"/>
  <c r="B52" i="15"/>
  <c r="N51" i="15"/>
  <c r="L51" i="15"/>
  <c r="K51" i="15"/>
  <c r="J51" i="15"/>
  <c r="I51" i="15"/>
  <c r="H51" i="15"/>
  <c r="G51" i="15"/>
  <c r="F51" i="15"/>
  <c r="E51" i="15"/>
  <c r="D51" i="15"/>
  <c r="C51" i="15"/>
  <c r="B51" i="15"/>
  <c r="N50" i="15"/>
  <c r="L50" i="15"/>
  <c r="K50" i="15"/>
  <c r="J50" i="15"/>
  <c r="I50" i="15"/>
  <c r="H50" i="15"/>
  <c r="G50" i="15"/>
  <c r="F50" i="15"/>
  <c r="E50" i="15"/>
  <c r="D50" i="15"/>
  <c r="C50" i="15"/>
  <c r="B50" i="15"/>
  <c r="N49" i="15"/>
  <c r="L49" i="15"/>
  <c r="K49" i="15"/>
  <c r="J49" i="15"/>
  <c r="I49" i="15"/>
  <c r="H49" i="15"/>
  <c r="G49" i="15"/>
  <c r="F49" i="15"/>
  <c r="E49" i="15"/>
  <c r="D49" i="15"/>
  <c r="C49" i="15"/>
  <c r="B49" i="15"/>
  <c r="N48" i="15"/>
  <c r="L48" i="15"/>
  <c r="K48" i="15"/>
  <c r="J48" i="15"/>
  <c r="I48" i="15"/>
  <c r="H48" i="15"/>
  <c r="G48" i="15"/>
  <c r="F48" i="15"/>
  <c r="E48" i="15"/>
  <c r="D48" i="15"/>
  <c r="C48" i="15"/>
  <c r="B48" i="15"/>
  <c r="N47" i="15"/>
  <c r="L47" i="15"/>
  <c r="M47" i="15" s="1"/>
  <c r="O47" i="15" s="1"/>
  <c r="K47" i="15"/>
  <c r="J47" i="15"/>
  <c r="I47" i="15"/>
  <c r="H47" i="15"/>
  <c r="G47" i="15"/>
  <c r="F47" i="15"/>
  <c r="E47" i="15"/>
  <c r="D47" i="15"/>
  <c r="C47" i="15"/>
  <c r="B47" i="15"/>
  <c r="N46" i="15"/>
  <c r="L46" i="15"/>
  <c r="K46" i="15"/>
  <c r="J46" i="15"/>
  <c r="I46" i="15"/>
  <c r="H46" i="15"/>
  <c r="G46" i="15"/>
  <c r="F46" i="15"/>
  <c r="E46" i="15"/>
  <c r="D46" i="15"/>
  <c r="C46" i="15"/>
  <c r="B46" i="15"/>
  <c r="N45" i="15"/>
  <c r="L45" i="15"/>
  <c r="M45" i="15" s="1"/>
  <c r="O45" i="15" s="1"/>
  <c r="K45" i="15"/>
  <c r="J45" i="15"/>
  <c r="I45" i="15"/>
  <c r="H45" i="15"/>
  <c r="G45" i="15"/>
  <c r="F45" i="15"/>
  <c r="E45" i="15"/>
  <c r="D45" i="15"/>
  <c r="C45" i="15"/>
  <c r="B45" i="15"/>
  <c r="N44" i="15"/>
  <c r="L44" i="15"/>
  <c r="K44" i="15"/>
  <c r="J44" i="15"/>
  <c r="I44" i="15"/>
  <c r="H44" i="15"/>
  <c r="G44" i="15"/>
  <c r="F44" i="15"/>
  <c r="E44" i="15"/>
  <c r="D44" i="15"/>
  <c r="C44" i="15"/>
  <c r="B44" i="15"/>
  <c r="N43" i="15"/>
  <c r="L43" i="15"/>
  <c r="K43" i="15"/>
  <c r="J43" i="15"/>
  <c r="I43" i="15"/>
  <c r="H43" i="15"/>
  <c r="G43" i="15"/>
  <c r="F43" i="15"/>
  <c r="E43" i="15"/>
  <c r="D43" i="15"/>
  <c r="C43" i="15"/>
  <c r="B43" i="15"/>
  <c r="N42" i="15"/>
  <c r="L42" i="15"/>
  <c r="K42" i="15"/>
  <c r="J42" i="15"/>
  <c r="I42" i="15"/>
  <c r="H42" i="15"/>
  <c r="G42" i="15"/>
  <c r="F42" i="15"/>
  <c r="E42" i="15"/>
  <c r="D42" i="15"/>
  <c r="C42" i="15"/>
  <c r="B42" i="15"/>
  <c r="N41" i="15"/>
  <c r="L41" i="15"/>
  <c r="K41" i="15"/>
  <c r="J41" i="15"/>
  <c r="I41" i="15"/>
  <c r="H41" i="15"/>
  <c r="G41" i="15"/>
  <c r="F41" i="15"/>
  <c r="E41" i="15"/>
  <c r="D41" i="15"/>
  <c r="C41" i="15"/>
  <c r="B41" i="15"/>
  <c r="N40" i="15"/>
  <c r="L40" i="15"/>
  <c r="K40" i="15"/>
  <c r="J40" i="15"/>
  <c r="I40" i="15"/>
  <c r="H40" i="15"/>
  <c r="G40" i="15"/>
  <c r="F40" i="15"/>
  <c r="E40" i="15"/>
  <c r="D40" i="15"/>
  <c r="C40" i="15"/>
  <c r="B40" i="15"/>
  <c r="N39" i="15"/>
  <c r="L39" i="15"/>
  <c r="K39" i="15"/>
  <c r="J39" i="15"/>
  <c r="I39" i="15"/>
  <c r="H39" i="15"/>
  <c r="G39" i="15"/>
  <c r="F39" i="15"/>
  <c r="E39" i="15"/>
  <c r="D39" i="15"/>
  <c r="C39" i="15"/>
  <c r="B39" i="15"/>
  <c r="N38" i="15"/>
  <c r="L38" i="15"/>
  <c r="K38" i="15"/>
  <c r="J38" i="15"/>
  <c r="I38" i="15"/>
  <c r="H38" i="15"/>
  <c r="G38" i="15"/>
  <c r="F38" i="15"/>
  <c r="E38" i="15"/>
  <c r="D38" i="15"/>
  <c r="C38" i="15"/>
  <c r="B38" i="15"/>
  <c r="N37" i="15"/>
  <c r="L37" i="15"/>
  <c r="M37" i="15" s="1"/>
  <c r="O37" i="15" s="1"/>
  <c r="K37" i="15"/>
  <c r="J37" i="15"/>
  <c r="I37" i="15"/>
  <c r="H37" i="15"/>
  <c r="G37" i="15"/>
  <c r="F37" i="15"/>
  <c r="E37" i="15"/>
  <c r="D37" i="15"/>
  <c r="C37" i="15"/>
  <c r="B37" i="15"/>
  <c r="N36" i="15"/>
  <c r="L36" i="15"/>
  <c r="K36" i="15"/>
  <c r="J36" i="15"/>
  <c r="I36" i="15"/>
  <c r="H36" i="15"/>
  <c r="G36" i="15"/>
  <c r="F36" i="15"/>
  <c r="E36" i="15"/>
  <c r="D36" i="15"/>
  <c r="C36" i="15"/>
  <c r="B36" i="15"/>
  <c r="N35" i="15"/>
  <c r="L35" i="15"/>
  <c r="K35" i="15"/>
  <c r="J35" i="15"/>
  <c r="I35" i="15"/>
  <c r="H35" i="15"/>
  <c r="G35" i="15"/>
  <c r="F35" i="15"/>
  <c r="E35" i="15"/>
  <c r="D35" i="15"/>
  <c r="C35" i="15"/>
  <c r="B35" i="15"/>
  <c r="N34" i="15"/>
  <c r="L34" i="15"/>
  <c r="K34" i="15"/>
  <c r="J34" i="15"/>
  <c r="I34" i="15"/>
  <c r="H34" i="15"/>
  <c r="G34" i="15"/>
  <c r="F34" i="15"/>
  <c r="E34" i="15"/>
  <c r="D34" i="15"/>
  <c r="C34" i="15"/>
  <c r="B34" i="15"/>
  <c r="N33" i="15"/>
  <c r="L33" i="15"/>
  <c r="K33" i="15"/>
  <c r="J33" i="15"/>
  <c r="I33" i="15"/>
  <c r="H33" i="15"/>
  <c r="G33" i="15"/>
  <c r="F33" i="15"/>
  <c r="E33" i="15"/>
  <c r="D33" i="15"/>
  <c r="C33" i="15"/>
  <c r="B33" i="15"/>
  <c r="N32" i="15"/>
  <c r="L32" i="15"/>
  <c r="K32" i="15"/>
  <c r="J32" i="15"/>
  <c r="I32" i="15"/>
  <c r="H32" i="15"/>
  <c r="G32" i="15"/>
  <c r="F32" i="15"/>
  <c r="E32" i="15"/>
  <c r="D32" i="15"/>
  <c r="C32" i="15"/>
  <c r="B32" i="15"/>
  <c r="N31" i="15"/>
  <c r="L31" i="15"/>
  <c r="M31" i="15" s="1"/>
  <c r="O31" i="15" s="1"/>
  <c r="K31" i="15"/>
  <c r="J31" i="15"/>
  <c r="I31" i="15"/>
  <c r="H31" i="15"/>
  <c r="G31" i="15"/>
  <c r="F31" i="15"/>
  <c r="E31" i="15"/>
  <c r="D31" i="15"/>
  <c r="C31" i="15"/>
  <c r="B31" i="15"/>
  <c r="N30" i="15"/>
  <c r="L30" i="15"/>
  <c r="K30" i="15"/>
  <c r="J30" i="15"/>
  <c r="I30" i="15"/>
  <c r="H30" i="15"/>
  <c r="G30" i="15"/>
  <c r="F30" i="15"/>
  <c r="E30" i="15"/>
  <c r="D30" i="15"/>
  <c r="C30" i="15"/>
  <c r="B30" i="15"/>
  <c r="N29" i="15"/>
  <c r="L29" i="15"/>
  <c r="M29" i="15" s="1"/>
  <c r="O29" i="15" s="1"/>
  <c r="K29" i="15"/>
  <c r="J29" i="15"/>
  <c r="I29" i="15"/>
  <c r="H29" i="15"/>
  <c r="G29" i="15"/>
  <c r="F29" i="15"/>
  <c r="E29" i="15"/>
  <c r="D29" i="15"/>
  <c r="C29" i="15"/>
  <c r="B29" i="15"/>
  <c r="N28" i="15"/>
  <c r="L28" i="15"/>
  <c r="K28" i="15"/>
  <c r="J28" i="15"/>
  <c r="I28" i="15"/>
  <c r="H28" i="15"/>
  <c r="G28" i="15"/>
  <c r="F28" i="15"/>
  <c r="E28" i="15"/>
  <c r="D28" i="15"/>
  <c r="C28" i="15"/>
  <c r="B28" i="15"/>
  <c r="N27" i="15"/>
  <c r="L27" i="15"/>
  <c r="K27" i="15"/>
  <c r="J27" i="15"/>
  <c r="I27" i="15"/>
  <c r="H27" i="15"/>
  <c r="G27" i="15"/>
  <c r="F27" i="15"/>
  <c r="E27" i="15"/>
  <c r="D27" i="15"/>
  <c r="C27" i="15"/>
  <c r="B27" i="15"/>
  <c r="N26" i="15"/>
  <c r="L26" i="15"/>
  <c r="K26" i="15"/>
  <c r="J26" i="15"/>
  <c r="I26" i="15"/>
  <c r="H26" i="15"/>
  <c r="G26" i="15"/>
  <c r="F26" i="15"/>
  <c r="E26" i="15"/>
  <c r="D26" i="15"/>
  <c r="C26" i="15"/>
  <c r="B26" i="15"/>
  <c r="N25" i="15"/>
  <c r="L25" i="15"/>
  <c r="K25" i="15"/>
  <c r="J25" i="15"/>
  <c r="I25" i="15"/>
  <c r="H25" i="15"/>
  <c r="G25" i="15"/>
  <c r="F25" i="15"/>
  <c r="E25" i="15"/>
  <c r="D25" i="15"/>
  <c r="C25" i="15"/>
  <c r="B25" i="15"/>
  <c r="N24" i="15"/>
  <c r="L24" i="15"/>
  <c r="K24" i="15"/>
  <c r="J24" i="15"/>
  <c r="I24" i="15"/>
  <c r="H24" i="15"/>
  <c r="G24" i="15"/>
  <c r="F24" i="15"/>
  <c r="E24" i="15"/>
  <c r="D24" i="15"/>
  <c r="C24" i="15"/>
  <c r="B24" i="15"/>
  <c r="N23" i="15"/>
  <c r="L23" i="15"/>
  <c r="K23" i="15"/>
  <c r="J23" i="15"/>
  <c r="I23" i="15"/>
  <c r="H23" i="15"/>
  <c r="G23" i="15"/>
  <c r="F23" i="15"/>
  <c r="E23" i="15"/>
  <c r="D23" i="15"/>
  <c r="C23" i="15"/>
  <c r="B23" i="15"/>
  <c r="N22" i="15"/>
  <c r="L22" i="15"/>
  <c r="K22" i="15"/>
  <c r="J22" i="15"/>
  <c r="I22" i="15"/>
  <c r="H22" i="15"/>
  <c r="G22" i="15"/>
  <c r="F22" i="15"/>
  <c r="E22" i="15"/>
  <c r="D22" i="15"/>
  <c r="C22" i="15"/>
  <c r="B22" i="15"/>
  <c r="N21" i="15"/>
  <c r="L21" i="15"/>
  <c r="M21" i="15" s="1"/>
  <c r="O21" i="15" s="1"/>
  <c r="K21" i="15"/>
  <c r="J21" i="15"/>
  <c r="I21" i="15"/>
  <c r="H21" i="15"/>
  <c r="G21" i="15"/>
  <c r="F21" i="15"/>
  <c r="E21" i="15"/>
  <c r="D21" i="15"/>
  <c r="C21" i="15"/>
  <c r="B21" i="15"/>
  <c r="N20" i="15"/>
  <c r="L20" i="15"/>
  <c r="K20" i="15"/>
  <c r="J20" i="15"/>
  <c r="I20" i="15"/>
  <c r="H20" i="15"/>
  <c r="G20" i="15"/>
  <c r="F20" i="15"/>
  <c r="D20" i="15"/>
  <c r="C20" i="15"/>
  <c r="B20" i="15"/>
  <c r="N19" i="15"/>
  <c r="L19" i="15"/>
  <c r="K19" i="15"/>
  <c r="J19" i="15"/>
  <c r="I19" i="15"/>
  <c r="H19" i="15"/>
  <c r="G19" i="15"/>
  <c r="F19" i="15"/>
  <c r="E19" i="15"/>
  <c r="D19" i="15"/>
  <c r="C19" i="15"/>
  <c r="B19" i="15"/>
  <c r="N18" i="15"/>
  <c r="L18" i="15"/>
  <c r="K18" i="15"/>
  <c r="J18" i="15"/>
  <c r="I18" i="15"/>
  <c r="H18" i="15"/>
  <c r="G18" i="15"/>
  <c r="F18" i="15"/>
  <c r="E18" i="15"/>
  <c r="D18" i="15"/>
  <c r="C18" i="15"/>
  <c r="B18" i="15"/>
  <c r="N17" i="15"/>
  <c r="L17" i="15"/>
  <c r="K17" i="15"/>
  <c r="M17" i="15" s="1"/>
  <c r="O17" i="15" s="1"/>
  <c r="J17" i="15"/>
  <c r="I17" i="15"/>
  <c r="H17" i="15"/>
  <c r="G17" i="15"/>
  <c r="F17" i="15"/>
  <c r="E17" i="15"/>
  <c r="D17" i="15"/>
  <c r="C17" i="15"/>
  <c r="B17" i="15"/>
  <c r="N16" i="15"/>
  <c r="L16" i="15"/>
  <c r="K16" i="15"/>
  <c r="J16" i="15"/>
  <c r="I16" i="15"/>
  <c r="H16" i="15"/>
  <c r="G16" i="15"/>
  <c r="F16" i="15"/>
  <c r="E16" i="15"/>
  <c r="D16" i="15"/>
  <c r="C16" i="15"/>
  <c r="B16" i="15"/>
  <c r="N15" i="15"/>
  <c r="L15" i="15"/>
  <c r="K15" i="15"/>
  <c r="M15" i="15" s="1"/>
  <c r="O15" i="15" s="1"/>
  <c r="J15" i="15"/>
  <c r="I15" i="15"/>
  <c r="H15" i="15"/>
  <c r="G15" i="15"/>
  <c r="F15" i="15"/>
  <c r="E15" i="15"/>
  <c r="D15" i="15"/>
  <c r="C15" i="15"/>
  <c r="B15" i="15"/>
  <c r="N14" i="15"/>
  <c r="L14" i="15"/>
  <c r="K14" i="15"/>
  <c r="J14" i="15"/>
  <c r="I14" i="15"/>
  <c r="H14" i="15"/>
  <c r="G14" i="15"/>
  <c r="F14" i="15"/>
  <c r="E14" i="15"/>
  <c r="D14" i="15"/>
  <c r="C14" i="15"/>
  <c r="B14" i="15"/>
  <c r="N13" i="15"/>
  <c r="L13" i="15"/>
  <c r="K13" i="15"/>
  <c r="M13" i="15" s="1"/>
  <c r="O13" i="15" s="1"/>
  <c r="J13" i="15"/>
  <c r="I13" i="15"/>
  <c r="H13" i="15"/>
  <c r="G13" i="15"/>
  <c r="F13" i="15"/>
  <c r="E13" i="15"/>
  <c r="D13" i="15"/>
  <c r="C13" i="15"/>
  <c r="B13" i="15"/>
  <c r="N12" i="15"/>
  <c r="L12" i="15"/>
  <c r="K12" i="15"/>
  <c r="J12" i="15"/>
  <c r="I12" i="15"/>
  <c r="H12" i="15"/>
  <c r="G12" i="15"/>
  <c r="F12" i="15"/>
  <c r="E12" i="15"/>
  <c r="D12" i="15"/>
  <c r="C12" i="15"/>
  <c r="B12" i="15"/>
  <c r="N11" i="15"/>
  <c r="L11" i="15"/>
  <c r="K11" i="15"/>
  <c r="J11" i="15"/>
  <c r="I11" i="15"/>
  <c r="H11" i="15"/>
  <c r="G11" i="15"/>
  <c r="F11" i="15"/>
  <c r="E11" i="15"/>
  <c r="D11" i="15"/>
  <c r="C11" i="15"/>
  <c r="B11" i="15"/>
  <c r="N10" i="15"/>
  <c r="L10" i="15"/>
  <c r="K10" i="15"/>
  <c r="J10" i="15"/>
  <c r="I10" i="15"/>
  <c r="H10" i="15"/>
  <c r="G10" i="15"/>
  <c r="F10" i="15"/>
  <c r="E10" i="15"/>
  <c r="D10" i="15"/>
  <c r="C10" i="15"/>
  <c r="B10" i="15"/>
  <c r="N9" i="15"/>
  <c r="L9" i="15"/>
  <c r="K9" i="15"/>
  <c r="M9" i="15" s="1"/>
  <c r="O9" i="15" s="1"/>
  <c r="J9" i="15"/>
  <c r="I9" i="15"/>
  <c r="H9" i="15"/>
  <c r="G9" i="15"/>
  <c r="F9" i="15"/>
  <c r="E9" i="15"/>
  <c r="D9" i="15"/>
  <c r="C9" i="15"/>
  <c r="B9" i="15"/>
  <c r="L8" i="15"/>
  <c r="I8" i="15"/>
  <c r="H8" i="15"/>
  <c r="G8" i="15"/>
  <c r="F8" i="15"/>
  <c r="E8" i="15"/>
  <c r="D8" i="15"/>
  <c r="C8" i="15"/>
  <c r="B8" i="15"/>
  <c r="M202" i="15"/>
  <c r="O202" i="15" s="1"/>
  <c r="M201" i="15"/>
  <c r="O201" i="15" s="1"/>
  <c r="M200" i="15"/>
  <c r="O200" i="15" s="1"/>
  <c r="M199" i="15"/>
  <c r="O199" i="15" s="1"/>
  <c r="M198" i="15"/>
  <c r="O198" i="15" s="1"/>
  <c r="M197" i="15"/>
  <c r="O197" i="15" s="1"/>
  <c r="M196" i="15"/>
  <c r="O196" i="15" s="1"/>
  <c r="M195" i="15"/>
  <c r="O195" i="15" s="1"/>
  <c r="M194" i="15"/>
  <c r="O194" i="15" s="1"/>
  <c r="M193" i="15"/>
  <c r="O193" i="15" s="1"/>
  <c r="M192" i="15"/>
  <c r="O192" i="15" s="1"/>
  <c r="M191" i="15"/>
  <c r="O191" i="15" s="1"/>
  <c r="M190" i="15"/>
  <c r="O190" i="15" s="1"/>
  <c r="M189" i="15"/>
  <c r="O189" i="15" s="1"/>
  <c r="O188" i="15"/>
  <c r="M188" i="15"/>
  <c r="M187" i="15"/>
  <c r="O187" i="15" s="1"/>
  <c r="M186" i="15"/>
  <c r="O186" i="15" s="1"/>
  <c r="M185" i="15"/>
  <c r="O185" i="15" s="1"/>
  <c r="M184" i="15"/>
  <c r="O184" i="15" s="1"/>
  <c r="M183" i="15"/>
  <c r="O183" i="15" s="1"/>
  <c r="M182" i="15"/>
  <c r="O182" i="15" s="1"/>
  <c r="M181" i="15"/>
  <c r="O181" i="15" s="1"/>
  <c r="M180" i="15"/>
  <c r="O180" i="15" s="1"/>
  <c r="M179" i="15"/>
  <c r="O179" i="15" s="1"/>
  <c r="M178" i="15"/>
  <c r="O178" i="15" s="1"/>
  <c r="M177" i="15"/>
  <c r="O177" i="15" s="1"/>
  <c r="M176" i="15"/>
  <c r="O176" i="15" s="1"/>
  <c r="M175" i="15"/>
  <c r="O175" i="15" s="1"/>
  <c r="M174" i="15"/>
  <c r="O174" i="15" s="1"/>
  <c r="M173" i="15"/>
  <c r="O173" i="15" s="1"/>
  <c r="M172" i="15"/>
  <c r="O172" i="15" s="1"/>
  <c r="M171" i="15"/>
  <c r="O171" i="15" s="1"/>
  <c r="M170" i="15"/>
  <c r="O170" i="15" s="1"/>
  <c r="M169" i="15"/>
  <c r="O169" i="15" s="1"/>
  <c r="M168" i="15"/>
  <c r="O168" i="15" s="1"/>
  <c r="M167" i="15"/>
  <c r="O167" i="15" s="1"/>
  <c r="M166" i="15"/>
  <c r="O166" i="15" s="1"/>
  <c r="M165" i="15"/>
  <c r="O165" i="15" s="1"/>
  <c r="M164" i="15"/>
  <c r="O164" i="15" s="1"/>
  <c r="M163" i="15"/>
  <c r="O163" i="15" s="1"/>
  <c r="M162" i="15"/>
  <c r="O162" i="15" s="1"/>
  <c r="M161" i="15"/>
  <c r="O161" i="15" s="1"/>
  <c r="M160" i="15"/>
  <c r="O160" i="15" s="1"/>
  <c r="M159" i="15"/>
  <c r="O159" i="15" s="1"/>
  <c r="M158" i="15"/>
  <c r="O158" i="15" s="1"/>
  <c r="M157" i="15"/>
  <c r="O157" i="15" s="1"/>
  <c r="M156" i="15"/>
  <c r="O156" i="15" s="1"/>
  <c r="M155" i="15"/>
  <c r="O155" i="15" s="1"/>
  <c r="M154" i="15"/>
  <c r="O154" i="15" s="1"/>
  <c r="M153" i="15"/>
  <c r="O153" i="15" s="1"/>
  <c r="M152" i="15"/>
  <c r="O152" i="15" s="1"/>
  <c r="M151" i="15"/>
  <c r="O151" i="15" s="1"/>
  <c r="M150" i="15"/>
  <c r="O150" i="15" s="1"/>
  <c r="M149" i="15"/>
  <c r="O149" i="15" s="1"/>
  <c r="M148" i="15"/>
  <c r="O148" i="15" s="1"/>
  <c r="M147" i="15"/>
  <c r="O147" i="15" s="1"/>
  <c r="M146" i="15"/>
  <c r="O146" i="15" s="1"/>
  <c r="M145" i="15"/>
  <c r="O145" i="15" s="1"/>
  <c r="M144" i="15"/>
  <c r="O144" i="15" s="1"/>
  <c r="M142" i="15"/>
  <c r="O142" i="15" s="1"/>
  <c r="M140" i="15"/>
  <c r="O140" i="15" s="1"/>
  <c r="M139" i="15"/>
  <c r="O139" i="15" s="1"/>
  <c r="M138" i="15"/>
  <c r="O138" i="15" s="1"/>
  <c r="M137" i="15"/>
  <c r="O137" i="15" s="1"/>
  <c r="M136" i="15"/>
  <c r="O136" i="15" s="1"/>
  <c r="M135" i="15"/>
  <c r="O135" i="15" s="1"/>
  <c r="M134" i="15"/>
  <c r="O134" i="15" s="1"/>
  <c r="M132" i="15"/>
  <c r="O132" i="15" s="1"/>
  <c r="M131" i="15"/>
  <c r="O131" i="15" s="1"/>
  <c r="M130" i="15"/>
  <c r="O130" i="15" s="1"/>
  <c r="M129" i="15"/>
  <c r="O129" i="15" s="1"/>
  <c r="M128" i="15"/>
  <c r="O128" i="15" s="1"/>
  <c r="M126" i="15"/>
  <c r="O126" i="15" s="1"/>
  <c r="M124" i="15"/>
  <c r="O124" i="15" s="1"/>
  <c r="M123" i="15"/>
  <c r="O123" i="15" s="1"/>
  <c r="M122" i="15"/>
  <c r="O122" i="15" s="1"/>
  <c r="M121" i="15"/>
  <c r="O121" i="15" s="1"/>
  <c r="M120" i="15"/>
  <c r="O120" i="15" s="1"/>
  <c r="M119" i="15"/>
  <c r="O119" i="15" s="1"/>
  <c r="M118" i="15"/>
  <c r="O118" i="15" s="1"/>
  <c r="M116" i="15"/>
  <c r="O116" i="15" s="1"/>
  <c r="M115" i="15"/>
  <c r="O115" i="15" s="1"/>
  <c r="M114" i="15"/>
  <c r="O114" i="15" s="1"/>
  <c r="M113" i="15"/>
  <c r="O113" i="15" s="1"/>
  <c r="M112" i="15"/>
  <c r="O112" i="15" s="1"/>
  <c r="M110" i="15"/>
  <c r="O110" i="15" s="1"/>
  <c r="M108" i="15"/>
  <c r="O108" i="15" s="1"/>
  <c r="M107" i="15"/>
  <c r="O107" i="15" s="1"/>
  <c r="M106" i="15"/>
  <c r="O106" i="15" s="1"/>
  <c r="M105" i="15"/>
  <c r="O105" i="15" s="1"/>
  <c r="M104" i="15"/>
  <c r="O104" i="15" s="1"/>
  <c r="M103" i="15"/>
  <c r="O103" i="15" s="1"/>
  <c r="M102" i="15"/>
  <c r="O102" i="15" s="1"/>
  <c r="M100" i="15"/>
  <c r="O100" i="15" s="1"/>
  <c r="M99" i="15"/>
  <c r="O99" i="15" s="1"/>
  <c r="M98" i="15"/>
  <c r="O98" i="15" s="1"/>
  <c r="M97" i="15"/>
  <c r="O97" i="15" s="1"/>
  <c r="M96" i="15"/>
  <c r="O96" i="15" s="1"/>
  <c r="M94" i="15"/>
  <c r="O94" i="15" s="1"/>
  <c r="M92" i="15"/>
  <c r="O92" i="15" s="1"/>
  <c r="M91" i="15"/>
  <c r="O91" i="15" s="1"/>
  <c r="M90" i="15"/>
  <c r="O90" i="15" s="1"/>
  <c r="M89" i="15"/>
  <c r="O89" i="15" s="1"/>
  <c r="M88" i="15"/>
  <c r="O88" i="15" s="1"/>
  <c r="M87" i="15"/>
  <c r="O87" i="15" s="1"/>
  <c r="M86" i="15"/>
  <c r="O86" i="15" s="1"/>
  <c r="M84" i="15"/>
  <c r="O84" i="15" s="1"/>
  <c r="M83" i="15"/>
  <c r="O83" i="15" s="1"/>
  <c r="M82" i="15"/>
  <c r="O82" i="15" s="1"/>
  <c r="M81" i="15"/>
  <c r="O81" i="15" s="1"/>
  <c r="M80" i="15"/>
  <c r="O80" i="15" s="1"/>
  <c r="M78" i="15"/>
  <c r="O78" i="15" s="1"/>
  <c r="M76" i="15"/>
  <c r="O76" i="15" s="1"/>
  <c r="M75" i="15"/>
  <c r="O75" i="15" s="1"/>
  <c r="M74" i="15"/>
  <c r="O74" i="15" s="1"/>
  <c r="M73" i="15"/>
  <c r="O73" i="15" s="1"/>
  <c r="M72" i="15"/>
  <c r="O72" i="15" s="1"/>
  <c r="M71" i="15"/>
  <c r="O71" i="15" s="1"/>
  <c r="M70" i="15"/>
  <c r="O70" i="15" s="1"/>
  <c r="M68" i="15"/>
  <c r="O68" i="15" s="1"/>
  <c r="M67" i="15"/>
  <c r="O67" i="15" s="1"/>
  <c r="M66" i="15"/>
  <c r="O66" i="15" s="1"/>
  <c r="M65" i="15"/>
  <c r="O65" i="15" s="1"/>
  <c r="M64" i="15"/>
  <c r="O64" i="15" s="1"/>
  <c r="M62" i="15"/>
  <c r="O62" i="15" s="1"/>
  <c r="M60" i="15"/>
  <c r="O60" i="15" s="1"/>
  <c r="M59" i="15"/>
  <c r="O59" i="15" s="1"/>
  <c r="M58" i="15"/>
  <c r="O58" i="15" s="1"/>
  <c r="M57" i="15"/>
  <c r="O57" i="15" s="1"/>
  <c r="M56" i="15"/>
  <c r="O56" i="15" s="1"/>
  <c r="M55" i="15"/>
  <c r="O55" i="15" s="1"/>
  <c r="M54" i="15"/>
  <c r="O54" i="15" s="1"/>
  <c r="M52" i="15"/>
  <c r="O52" i="15" s="1"/>
  <c r="M51" i="15"/>
  <c r="O51" i="15" s="1"/>
  <c r="M50" i="15"/>
  <c r="O50" i="15" s="1"/>
  <c r="M49" i="15"/>
  <c r="O49" i="15" s="1"/>
  <c r="M48" i="15"/>
  <c r="O48" i="15" s="1"/>
  <c r="M46" i="15"/>
  <c r="O46" i="15" s="1"/>
  <c r="M44" i="15"/>
  <c r="O44" i="15" s="1"/>
  <c r="M43" i="15"/>
  <c r="O43" i="15" s="1"/>
  <c r="M42" i="15"/>
  <c r="O42" i="15" s="1"/>
  <c r="M41" i="15"/>
  <c r="O41" i="15" s="1"/>
  <c r="M40" i="15"/>
  <c r="O40" i="15" s="1"/>
  <c r="M39" i="15"/>
  <c r="O39" i="15" s="1"/>
  <c r="M38" i="15"/>
  <c r="O38" i="15" s="1"/>
  <c r="M36" i="15"/>
  <c r="O36" i="15" s="1"/>
  <c r="M35" i="15"/>
  <c r="O35" i="15" s="1"/>
  <c r="M34" i="15"/>
  <c r="O34" i="15" s="1"/>
  <c r="M33" i="15"/>
  <c r="O33" i="15" s="1"/>
  <c r="M32" i="15"/>
  <c r="O32" i="15" s="1"/>
  <c r="M30" i="15"/>
  <c r="O30" i="15" s="1"/>
  <c r="M28" i="15"/>
  <c r="O28" i="15" s="1"/>
  <c r="M27" i="15"/>
  <c r="O27" i="15" s="1"/>
  <c r="M26" i="15"/>
  <c r="O26" i="15" s="1"/>
  <c r="M25" i="15"/>
  <c r="O25" i="15" s="1"/>
  <c r="M24" i="15"/>
  <c r="O24" i="15" s="1"/>
  <c r="M23" i="15"/>
  <c r="O23" i="15" s="1"/>
  <c r="M22" i="15"/>
  <c r="O22" i="15" s="1"/>
  <c r="M20" i="15"/>
  <c r="O20" i="15" s="1"/>
  <c r="M19" i="15"/>
  <c r="O19" i="15" s="1"/>
  <c r="M18" i="15"/>
  <c r="O18" i="15" s="1"/>
  <c r="M16" i="15"/>
  <c r="O16" i="15" s="1"/>
  <c r="M14" i="15"/>
  <c r="M12" i="15"/>
  <c r="O12" i="15" s="1"/>
  <c r="M11" i="15"/>
  <c r="O11" i="15" s="1"/>
  <c r="M10" i="15"/>
  <c r="O10" i="15" s="1"/>
  <c r="G7" i="15"/>
  <c r="E7" i="15"/>
  <c r="D7" i="15"/>
  <c r="C7" i="15"/>
  <c r="B7" i="15"/>
  <c r="N210" i="14"/>
  <c r="K210" i="14"/>
  <c r="I210" i="14"/>
  <c r="H210" i="14"/>
  <c r="G210" i="14"/>
  <c r="F210" i="14"/>
  <c r="E210" i="14"/>
  <c r="D210" i="14"/>
  <c r="C210" i="14"/>
  <c r="B210" i="14"/>
  <c r="N209" i="14"/>
  <c r="K209" i="14"/>
  <c r="I209" i="14"/>
  <c r="H209" i="14"/>
  <c r="G209" i="14"/>
  <c r="F209" i="14"/>
  <c r="E209" i="14"/>
  <c r="D209" i="14"/>
  <c r="C209" i="14"/>
  <c r="B209" i="14"/>
  <c r="N208" i="14"/>
  <c r="K208" i="14"/>
  <c r="I208" i="14"/>
  <c r="H208" i="14"/>
  <c r="G208" i="14"/>
  <c r="F208" i="14"/>
  <c r="E208" i="14"/>
  <c r="D208" i="14"/>
  <c r="C208" i="14"/>
  <c r="B208" i="14"/>
  <c r="N207" i="14"/>
  <c r="K207" i="14"/>
  <c r="I207" i="14"/>
  <c r="H207" i="14"/>
  <c r="G207" i="14"/>
  <c r="F207" i="14"/>
  <c r="E207" i="14"/>
  <c r="D207" i="14"/>
  <c r="C207" i="14"/>
  <c r="B207" i="14"/>
  <c r="N206" i="14"/>
  <c r="K206" i="14"/>
  <c r="I206" i="14"/>
  <c r="H206" i="14"/>
  <c r="G206" i="14"/>
  <c r="F206" i="14"/>
  <c r="E206" i="14"/>
  <c r="D206" i="14"/>
  <c r="C206" i="14"/>
  <c r="B206" i="14"/>
  <c r="N205" i="14"/>
  <c r="K205" i="14"/>
  <c r="I205" i="14"/>
  <c r="H205" i="14"/>
  <c r="G205" i="14"/>
  <c r="F205" i="14"/>
  <c r="E205" i="14"/>
  <c r="D205" i="14"/>
  <c r="C205" i="14"/>
  <c r="B205" i="14"/>
  <c r="N204" i="14"/>
  <c r="K204" i="14"/>
  <c r="I204" i="14"/>
  <c r="H204" i="14"/>
  <c r="G204" i="14"/>
  <c r="F204" i="14"/>
  <c r="E204" i="14"/>
  <c r="D204" i="14"/>
  <c r="C204" i="14"/>
  <c r="B204" i="14"/>
  <c r="N203" i="14"/>
  <c r="K203" i="14"/>
  <c r="I203" i="14"/>
  <c r="H203" i="14"/>
  <c r="G203" i="14"/>
  <c r="F203" i="14"/>
  <c r="E203" i="14"/>
  <c r="D203" i="14"/>
  <c r="C203" i="14"/>
  <c r="B203" i="14"/>
  <c r="N202" i="14"/>
  <c r="L202" i="14"/>
  <c r="K202" i="14"/>
  <c r="J202" i="14"/>
  <c r="I202" i="14"/>
  <c r="H202" i="14"/>
  <c r="G202" i="14"/>
  <c r="F202" i="14"/>
  <c r="E202" i="14"/>
  <c r="D202" i="14"/>
  <c r="C202" i="14"/>
  <c r="B202" i="14"/>
  <c r="N201" i="14"/>
  <c r="L201" i="14"/>
  <c r="K201" i="14"/>
  <c r="J201" i="14"/>
  <c r="I201" i="14"/>
  <c r="H201" i="14"/>
  <c r="G201" i="14"/>
  <c r="F201" i="14"/>
  <c r="E201" i="14"/>
  <c r="D201" i="14"/>
  <c r="C201" i="14"/>
  <c r="B201" i="14"/>
  <c r="N200" i="14"/>
  <c r="L200" i="14"/>
  <c r="K200" i="14"/>
  <c r="J200" i="14"/>
  <c r="I200" i="14"/>
  <c r="H200" i="14"/>
  <c r="G200" i="14"/>
  <c r="F200" i="14"/>
  <c r="E200" i="14"/>
  <c r="D200" i="14"/>
  <c r="C200" i="14"/>
  <c r="B200" i="14"/>
  <c r="N199" i="14"/>
  <c r="L199" i="14"/>
  <c r="K199" i="14"/>
  <c r="J199" i="14"/>
  <c r="I199" i="14"/>
  <c r="H199" i="14"/>
  <c r="G199" i="14"/>
  <c r="F199" i="14"/>
  <c r="E199" i="14"/>
  <c r="D199" i="14"/>
  <c r="C199" i="14"/>
  <c r="B199" i="14"/>
  <c r="N198" i="14"/>
  <c r="L198" i="14"/>
  <c r="K198" i="14"/>
  <c r="J198" i="14"/>
  <c r="I198" i="14"/>
  <c r="H198" i="14"/>
  <c r="G198" i="14"/>
  <c r="F198" i="14"/>
  <c r="E198" i="14"/>
  <c r="D198" i="14"/>
  <c r="C198" i="14"/>
  <c r="B198" i="14"/>
  <c r="N197" i="14"/>
  <c r="L197" i="14"/>
  <c r="K197" i="14"/>
  <c r="J197" i="14"/>
  <c r="I197" i="14"/>
  <c r="H197" i="14"/>
  <c r="G197" i="14"/>
  <c r="F197" i="14"/>
  <c r="E197" i="14"/>
  <c r="D197" i="14"/>
  <c r="C197" i="14"/>
  <c r="B197" i="14"/>
  <c r="N196" i="14"/>
  <c r="L196" i="14"/>
  <c r="K196" i="14"/>
  <c r="J196" i="14"/>
  <c r="I196" i="14"/>
  <c r="H196" i="14"/>
  <c r="G196" i="14"/>
  <c r="F196" i="14"/>
  <c r="E196" i="14"/>
  <c r="D196" i="14"/>
  <c r="C196" i="14"/>
  <c r="B196" i="14"/>
  <c r="N195" i="14"/>
  <c r="L195" i="14"/>
  <c r="K195" i="14"/>
  <c r="J195" i="14"/>
  <c r="I195" i="14"/>
  <c r="H195" i="14"/>
  <c r="G195" i="14"/>
  <c r="F195" i="14"/>
  <c r="E195" i="14"/>
  <c r="D195" i="14"/>
  <c r="C195" i="14"/>
  <c r="B195" i="14"/>
  <c r="N194" i="14"/>
  <c r="L194" i="14"/>
  <c r="K194" i="14"/>
  <c r="J194" i="14"/>
  <c r="I194" i="14"/>
  <c r="H194" i="14"/>
  <c r="G194" i="14"/>
  <c r="F194" i="14"/>
  <c r="E194" i="14"/>
  <c r="D194" i="14"/>
  <c r="C194" i="14"/>
  <c r="B194" i="14"/>
  <c r="N193" i="14"/>
  <c r="L193" i="14"/>
  <c r="K193" i="14"/>
  <c r="J193" i="14"/>
  <c r="I193" i="14"/>
  <c r="H193" i="14"/>
  <c r="G193" i="14"/>
  <c r="F193" i="14"/>
  <c r="E193" i="14"/>
  <c r="D193" i="14"/>
  <c r="C193" i="14"/>
  <c r="B193" i="14"/>
  <c r="N192" i="14"/>
  <c r="L192" i="14"/>
  <c r="K192" i="14"/>
  <c r="J192" i="14"/>
  <c r="I192" i="14"/>
  <c r="H192" i="14"/>
  <c r="G192" i="14"/>
  <c r="F192" i="14"/>
  <c r="E192" i="14"/>
  <c r="D192" i="14"/>
  <c r="C192" i="14"/>
  <c r="B192" i="14"/>
  <c r="N191" i="14"/>
  <c r="L191" i="14"/>
  <c r="K191" i="14"/>
  <c r="J191" i="14"/>
  <c r="I191" i="14"/>
  <c r="H191" i="14"/>
  <c r="G191" i="14"/>
  <c r="F191" i="14"/>
  <c r="E191" i="14"/>
  <c r="D191" i="14"/>
  <c r="C191" i="14"/>
  <c r="B191" i="14"/>
  <c r="N190" i="14"/>
  <c r="L190" i="14"/>
  <c r="K190" i="14"/>
  <c r="J190" i="14"/>
  <c r="I190" i="14"/>
  <c r="H190" i="14"/>
  <c r="G190" i="14"/>
  <c r="F190" i="14"/>
  <c r="E190" i="14"/>
  <c r="D190" i="14"/>
  <c r="C190" i="14"/>
  <c r="B190" i="14"/>
  <c r="N189" i="14"/>
  <c r="L189" i="14"/>
  <c r="K189" i="14"/>
  <c r="J189" i="14"/>
  <c r="I189" i="14"/>
  <c r="H189" i="14"/>
  <c r="G189" i="14"/>
  <c r="F189" i="14"/>
  <c r="E189" i="14"/>
  <c r="D189" i="14"/>
  <c r="C189" i="14"/>
  <c r="B189" i="14"/>
  <c r="N188" i="14"/>
  <c r="L188" i="14"/>
  <c r="K188" i="14"/>
  <c r="J188" i="14"/>
  <c r="I188" i="14"/>
  <c r="H188" i="14"/>
  <c r="G188" i="14"/>
  <c r="F188" i="14"/>
  <c r="E188" i="14"/>
  <c r="D188" i="14"/>
  <c r="C188" i="14"/>
  <c r="B188" i="14"/>
  <c r="N187" i="14"/>
  <c r="L187" i="14"/>
  <c r="K187" i="14"/>
  <c r="J187" i="14"/>
  <c r="I187" i="14"/>
  <c r="H187" i="14"/>
  <c r="G187" i="14"/>
  <c r="F187" i="14"/>
  <c r="E187" i="14"/>
  <c r="D187" i="14"/>
  <c r="C187" i="14"/>
  <c r="B187" i="14"/>
  <c r="N186" i="14"/>
  <c r="L186" i="14"/>
  <c r="K186" i="14"/>
  <c r="J186" i="14"/>
  <c r="I186" i="14"/>
  <c r="H186" i="14"/>
  <c r="G186" i="14"/>
  <c r="F186" i="14"/>
  <c r="E186" i="14"/>
  <c r="D186" i="14"/>
  <c r="C186" i="14"/>
  <c r="B186" i="14"/>
  <c r="N185" i="14"/>
  <c r="L185" i="14"/>
  <c r="K185" i="14"/>
  <c r="J185" i="14"/>
  <c r="I185" i="14"/>
  <c r="H185" i="14"/>
  <c r="G185" i="14"/>
  <c r="F185" i="14"/>
  <c r="E185" i="14"/>
  <c r="D185" i="14"/>
  <c r="C185" i="14"/>
  <c r="B185" i="14"/>
  <c r="N184" i="14"/>
  <c r="L184" i="14"/>
  <c r="K184" i="14"/>
  <c r="J184" i="14"/>
  <c r="I184" i="14"/>
  <c r="H184" i="14"/>
  <c r="G184" i="14"/>
  <c r="F184" i="14"/>
  <c r="E184" i="14"/>
  <c r="D184" i="14"/>
  <c r="C184" i="14"/>
  <c r="B184" i="14"/>
  <c r="N183" i="14"/>
  <c r="L183" i="14"/>
  <c r="K183" i="14"/>
  <c r="J183" i="14"/>
  <c r="I183" i="14"/>
  <c r="H183" i="14"/>
  <c r="G183" i="14"/>
  <c r="F183" i="14"/>
  <c r="E183" i="14"/>
  <c r="D183" i="14"/>
  <c r="C183" i="14"/>
  <c r="B183" i="14"/>
  <c r="N182" i="14"/>
  <c r="L182" i="14"/>
  <c r="K182" i="14"/>
  <c r="J182" i="14"/>
  <c r="I182" i="14"/>
  <c r="H182" i="14"/>
  <c r="G182" i="14"/>
  <c r="F182" i="14"/>
  <c r="E182" i="14"/>
  <c r="D182" i="14"/>
  <c r="C182" i="14"/>
  <c r="B182" i="14"/>
  <c r="N181" i="14"/>
  <c r="L181" i="14"/>
  <c r="K181" i="14"/>
  <c r="J181" i="14"/>
  <c r="I181" i="14"/>
  <c r="H181" i="14"/>
  <c r="G181" i="14"/>
  <c r="F181" i="14"/>
  <c r="E181" i="14"/>
  <c r="D181" i="14"/>
  <c r="C181" i="14"/>
  <c r="B181" i="14"/>
  <c r="N180" i="14"/>
  <c r="L180" i="14"/>
  <c r="K180" i="14"/>
  <c r="J180" i="14"/>
  <c r="I180" i="14"/>
  <c r="H180" i="14"/>
  <c r="G180" i="14"/>
  <c r="F180" i="14"/>
  <c r="E180" i="14"/>
  <c r="D180" i="14"/>
  <c r="C180" i="14"/>
  <c r="B180" i="14"/>
  <c r="N179" i="14"/>
  <c r="L179" i="14"/>
  <c r="K179" i="14"/>
  <c r="J179" i="14"/>
  <c r="I179" i="14"/>
  <c r="H179" i="14"/>
  <c r="G179" i="14"/>
  <c r="F179" i="14"/>
  <c r="E179" i="14"/>
  <c r="D179" i="14"/>
  <c r="C179" i="14"/>
  <c r="B179" i="14"/>
  <c r="N178" i="14"/>
  <c r="L178" i="14"/>
  <c r="K178" i="14"/>
  <c r="J178" i="14"/>
  <c r="I178" i="14"/>
  <c r="H178" i="14"/>
  <c r="G178" i="14"/>
  <c r="F178" i="14"/>
  <c r="E178" i="14"/>
  <c r="D178" i="14"/>
  <c r="C178" i="14"/>
  <c r="B178" i="14"/>
  <c r="N177" i="14"/>
  <c r="L177" i="14"/>
  <c r="K177" i="14"/>
  <c r="J177" i="14"/>
  <c r="I177" i="14"/>
  <c r="H177" i="14"/>
  <c r="G177" i="14"/>
  <c r="F177" i="14"/>
  <c r="E177" i="14"/>
  <c r="D177" i="14"/>
  <c r="C177" i="14"/>
  <c r="B177" i="14"/>
  <c r="N176" i="14"/>
  <c r="L176" i="14"/>
  <c r="K176" i="14"/>
  <c r="J176" i="14"/>
  <c r="I176" i="14"/>
  <c r="H176" i="14"/>
  <c r="G176" i="14"/>
  <c r="F176" i="14"/>
  <c r="E176" i="14"/>
  <c r="D176" i="14"/>
  <c r="C176" i="14"/>
  <c r="B176" i="14"/>
  <c r="N175" i="14"/>
  <c r="L175" i="14"/>
  <c r="K175" i="14"/>
  <c r="J175" i="14"/>
  <c r="I175" i="14"/>
  <c r="H175" i="14"/>
  <c r="G175" i="14"/>
  <c r="F175" i="14"/>
  <c r="E175" i="14"/>
  <c r="D175" i="14"/>
  <c r="C175" i="14"/>
  <c r="B175" i="14"/>
  <c r="N174" i="14"/>
  <c r="L174" i="14"/>
  <c r="K174" i="14"/>
  <c r="J174" i="14"/>
  <c r="I174" i="14"/>
  <c r="H174" i="14"/>
  <c r="G174" i="14"/>
  <c r="F174" i="14"/>
  <c r="E174" i="14"/>
  <c r="D174" i="14"/>
  <c r="C174" i="14"/>
  <c r="B174" i="14"/>
  <c r="N173" i="14"/>
  <c r="L173" i="14"/>
  <c r="K173" i="14"/>
  <c r="J173" i="14"/>
  <c r="I173" i="14"/>
  <c r="H173" i="14"/>
  <c r="G173" i="14"/>
  <c r="F173" i="14"/>
  <c r="E173" i="14"/>
  <c r="D173" i="14"/>
  <c r="C173" i="14"/>
  <c r="B173" i="14"/>
  <c r="N172" i="14"/>
  <c r="L172" i="14"/>
  <c r="K172" i="14"/>
  <c r="J172" i="14"/>
  <c r="I172" i="14"/>
  <c r="H172" i="14"/>
  <c r="G172" i="14"/>
  <c r="F172" i="14"/>
  <c r="E172" i="14"/>
  <c r="D172" i="14"/>
  <c r="C172" i="14"/>
  <c r="B172" i="14"/>
  <c r="N171" i="14"/>
  <c r="L171" i="14"/>
  <c r="K171" i="14"/>
  <c r="J171" i="14"/>
  <c r="I171" i="14"/>
  <c r="H171" i="14"/>
  <c r="G171" i="14"/>
  <c r="F171" i="14"/>
  <c r="E171" i="14"/>
  <c r="D171" i="14"/>
  <c r="C171" i="14"/>
  <c r="B171" i="14"/>
  <c r="N170" i="14"/>
  <c r="L170" i="14"/>
  <c r="K170" i="14"/>
  <c r="J170" i="14"/>
  <c r="I170" i="14"/>
  <c r="H170" i="14"/>
  <c r="G170" i="14"/>
  <c r="F170" i="14"/>
  <c r="E170" i="14"/>
  <c r="D170" i="14"/>
  <c r="C170" i="14"/>
  <c r="B170" i="14"/>
  <c r="N169" i="14"/>
  <c r="L169" i="14"/>
  <c r="K169" i="14"/>
  <c r="J169" i="14"/>
  <c r="I169" i="14"/>
  <c r="H169" i="14"/>
  <c r="G169" i="14"/>
  <c r="F169" i="14"/>
  <c r="E169" i="14"/>
  <c r="D169" i="14"/>
  <c r="C169" i="14"/>
  <c r="B169" i="14"/>
  <c r="N168" i="14"/>
  <c r="L168" i="14"/>
  <c r="K168" i="14"/>
  <c r="J168" i="14"/>
  <c r="I168" i="14"/>
  <c r="H168" i="14"/>
  <c r="G168" i="14"/>
  <c r="F168" i="14"/>
  <c r="E168" i="14"/>
  <c r="D168" i="14"/>
  <c r="C168" i="14"/>
  <c r="B168" i="14"/>
  <c r="N167" i="14"/>
  <c r="L167" i="14"/>
  <c r="K167" i="14"/>
  <c r="J167" i="14"/>
  <c r="I167" i="14"/>
  <c r="H167" i="14"/>
  <c r="G167" i="14"/>
  <c r="F167" i="14"/>
  <c r="E167" i="14"/>
  <c r="D167" i="14"/>
  <c r="C167" i="14"/>
  <c r="B167" i="14"/>
  <c r="N166" i="14"/>
  <c r="L166" i="14"/>
  <c r="K166" i="14"/>
  <c r="J166" i="14"/>
  <c r="I166" i="14"/>
  <c r="H166" i="14"/>
  <c r="G166" i="14"/>
  <c r="F166" i="14"/>
  <c r="E166" i="14"/>
  <c r="D166" i="14"/>
  <c r="C166" i="14"/>
  <c r="B166" i="14"/>
  <c r="N165" i="14"/>
  <c r="L165" i="14"/>
  <c r="K165" i="14"/>
  <c r="J165" i="14"/>
  <c r="I165" i="14"/>
  <c r="H165" i="14"/>
  <c r="G165" i="14"/>
  <c r="F165" i="14"/>
  <c r="E165" i="14"/>
  <c r="D165" i="14"/>
  <c r="C165" i="14"/>
  <c r="B165" i="14"/>
  <c r="N164" i="14"/>
  <c r="L164" i="14"/>
  <c r="K164" i="14"/>
  <c r="J164" i="14"/>
  <c r="I164" i="14"/>
  <c r="H164" i="14"/>
  <c r="G164" i="14"/>
  <c r="F164" i="14"/>
  <c r="E164" i="14"/>
  <c r="D164" i="14"/>
  <c r="C164" i="14"/>
  <c r="B164" i="14"/>
  <c r="N163" i="14"/>
  <c r="L163" i="14"/>
  <c r="K163" i="14"/>
  <c r="J163" i="14"/>
  <c r="I163" i="14"/>
  <c r="H163" i="14"/>
  <c r="G163" i="14"/>
  <c r="F163" i="14"/>
  <c r="E163" i="14"/>
  <c r="D163" i="14"/>
  <c r="C163" i="14"/>
  <c r="B163" i="14"/>
  <c r="N162" i="14"/>
  <c r="L162" i="14"/>
  <c r="K162" i="14"/>
  <c r="J162" i="14"/>
  <c r="I162" i="14"/>
  <c r="H162" i="14"/>
  <c r="G162" i="14"/>
  <c r="F162" i="14"/>
  <c r="E162" i="14"/>
  <c r="D162" i="14"/>
  <c r="C162" i="14"/>
  <c r="B162" i="14"/>
  <c r="N161" i="14"/>
  <c r="L161" i="14"/>
  <c r="K161" i="14"/>
  <c r="J161" i="14"/>
  <c r="I161" i="14"/>
  <c r="H161" i="14"/>
  <c r="G161" i="14"/>
  <c r="F161" i="14"/>
  <c r="E161" i="14"/>
  <c r="D161" i="14"/>
  <c r="C161" i="14"/>
  <c r="B161" i="14"/>
  <c r="N160" i="14"/>
  <c r="L160" i="14"/>
  <c r="K160" i="14"/>
  <c r="J160" i="14"/>
  <c r="I160" i="14"/>
  <c r="H160" i="14"/>
  <c r="G160" i="14"/>
  <c r="F160" i="14"/>
  <c r="E160" i="14"/>
  <c r="D160" i="14"/>
  <c r="C160" i="14"/>
  <c r="B160" i="14"/>
  <c r="N159" i="14"/>
  <c r="L159" i="14"/>
  <c r="K159" i="14"/>
  <c r="J159" i="14"/>
  <c r="I159" i="14"/>
  <c r="H159" i="14"/>
  <c r="G159" i="14"/>
  <c r="F159" i="14"/>
  <c r="E159" i="14"/>
  <c r="D159" i="14"/>
  <c r="C159" i="14"/>
  <c r="B159" i="14"/>
  <c r="N158" i="14"/>
  <c r="L158" i="14"/>
  <c r="K158" i="14"/>
  <c r="J158" i="14"/>
  <c r="I158" i="14"/>
  <c r="H158" i="14"/>
  <c r="G158" i="14"/>
  <c r="F158" i="14"/>
  <c r="E158" i="14"/>
  <c r="D158" i="14"/>
  <c r="C158" i="14"/>
  <c r="B158" i="14"/>
  <c r="N157" i="14"/>
  <c r="L157" i="14"/>
  <c r="K157" i="14"/>
  <c r="J157" i="14"/>
  <c r="I157" i="14"/>
  <c r="H157" i="14"/>
  <c r="G157" i="14"/>
  <c r="F157" i="14"/>
  <c r="E157" i="14"/>
  <c r="D157" i="14"/>
  <c r="C157" i="14"/>
  <c r="B157" i="14"/>
  <c r="N156" i="14"/>
  <c r="L156" i="14"/>
  <c r="K156" i="14"/>
  <c r="J156" i="14"/>
  <c r="I156" i="14"/>
  <c r="H156" i="14"/>
  <c r="G156" i="14"/>
  <c r="F156" i="14"/>
  <c r="E156" i="14"/>
  <c r="D156" i="14"/>
  <c r="C156" i="14"/>
  <c r="B156" i="14"/>
  <c r="N155" i="14"/>
  <c r="L155" i="14"/>
  <c r="K155" i="14"/>
  <c r="J155" i="14"/>
  <c r="I155" i="14"/>
  <c r="H155" i="14"/>
  <c r="G155" i="14"/>
  <c r="F155" i="14"/>
  <c r="E155" i="14"/>
  <c r="D155" i="14"/>
  <c r="C155" i="14"/>
  <c r="B155" i="14"/>
  <c r="N154" i="14"/>
  <c r="L154" i="14"/>
  <c r="K154" i="14"/>
  <c r="J154" i="14"/>
  <c r="I154" i="14"/>
  <c r="H154" i="14"/>
  <c r="G154" i="14"/>
  <c r="F154" i="14"/>
  <c r="E154" i="14"/>
  <c r="D154" i="14"/>
  <c r="C154" i="14"/>
  <c r="B154" i="14"/>
  <c r="N153" i="14"/>
  <c r="L153" i="14"/>
  <c r="K153" i="14"/>
  <c r="J153" i="14"/>
  <c r="I153" i="14"/>
  <c r="H153" i="14"/>
  <c r="G153" i="14"/>
  <c r="F153" i="14"/>
  <c r="E153" i="14"/>
  <c r="D153" i="14"/>
  <c r="C153" i="14"/>
  <c r="B153" i="14"/>
  <c r="N152" i="14"/>
  <c r="L152" i="14"/>
  <c r="K152" i="14"/>
  <c r="J152" i="14"/>
  <c r="I152" i="14"/>
  <c r="H152" i="14"/>
  <c r="G152" i="14"/>
  <c r="F152" i="14"/>
  <c r="E152" i="14"/>
  <c r="D152" i="14"/>
  <c r="C152" i="14"/>
  <c r="B152" i="14"/>
  <c r="N151" i="14"/>
  <c r="L151" i="14"/>
  <c r="K151" i="14"/>
  <c r="J151" i="14"/>
  <c r="I151" i="14"/>
  <c r="H151" i="14"/>
  <c r="G151" i="14"/>
  <c r="F151" i="14"/>
  <c r="E151" i="14"/>
  <c r="D151" i="14"/>
  <c r="C151" i="14"/>
  <c r="B151" i="14"/>
  <c r="N150" i="14"/>
  <c r="L150" i="14"/>
  <c r="K150" i="14"/>
  <c r="J150" i="14"/>
  <c r="I150" i="14"/>
  <c r="H150" i="14"/>
  <c r="G150" i="14"/>
  <c r="F150" i="14"/>
  <c r="E150" i="14"/>
  <c r="D150" i="14"/>
  <c r="C150" i="14"/>
  <c r="B150" i="14"/>
  <c r="N149" i="14"/>
  <c r="L149" i="14"/>
  <c r="K149" i="14"/>
  <c r="J149" i="14"/>
  <c r="I149" i="14"/>
  <c r="H149" i="14"/>
  <c r="G149" i="14"/>
  <c r="F149" i="14"/>
  <c r="E149" i="14"/>
  <c r="D149" i="14"/>
  <c r="C149" i="14"/>
  <c r="B149" i="14"/>
  <c r="N148" i="14"/>
  <c r="L148" i="14"/>
  <c r="K148" i="14"/>
  <c r="J148" i="14"/>
  <c r="I148" i="14"/>
  <c r="H148" i="14"/>
  <c r="G148" i="14"/>
  <c r="F148" i="14"/>
  <c r="E148" i="14"/>
  <c r="D148" i="14"/>
  <c r="C148" i="14"/>
  <c r="B148" i="14"/>
  <c r="N147" i="14"/>
  <c r="L147" i="14"/>
  <c r="K147" i="14"/>
  <c r="J147" i="14"/>
  <c r="I147" i="14"/>
  <c r="H147" i="14"/>
  <c r="G147" i="14"/>
  <c r="F147" i="14"/>
  <c r="E147" i="14"/>
  <c r="D147" i="14"/>
  <c r="C147" i="14"/>
  <c r="B147" i="14"/>
  <c r="N146" i="14"/>
  <c r="L146" i="14"/>
  <c r="K146" i="14"/>
  <c r="J146" i="14"/>
  <c r="I146" i="14"/>
  <c r="H146" i="14"/>
  <c r="G146" i="14"/>
  <c r="F146" i="14"/>
  <c r="E146" i="14"/>
  <c r="D146" i="14"/>
  <c r="C146" i="14"/>
  <c r="B146" i="14"/>
  <c r="N145" i="14"/>
  <c r="L145" i="14"/>
  <c r="K145" i="14"/>
  <c r="J145" i="14"/>
  <c r="I145" i="14"/>
  <c r="H145" i="14"/>
  <c r="G145" i="14"/>
  <c r="F145" i="14"/>
  <c r="E145" i="14"/>
  <c r="D145" i="14"/>
  <c r="C145" i="14"/>
  <c r="B145" i="14"/>
  <c r="N144" i="14"/>
  <c r="L144" i="14"/>
  <c r="K144" i="14"/>
  <c r="J144" i="14"/>
  <c r="I144" i="14"/>
  <c r="H144" i="14"/>
  <c r="G144" i="14"/>
  <c r="F144" i="14"/>
  <c r="E144" i="14"/>
  <c r="D144" i="14"/>
  <c r="C144" i="14"/>
  <c r="B144" i="14"/>
  <c r="N143" i="14"/>
  <c r="L143" i="14"/>
  <c r="K143" i="14"/>
  <c r="J143" i="14"/>
  <c r="I143" i="14"/>
  <c r="H143" i="14"/>
  <c r="G143" i="14"/>
  <c r="F143" i="14"/>
  <c r="E143" i="14"/>
  <c r="D143" i="14"/>
  <c r="C143" i="14"/>
  <c r="B143" i="14"/>
  <c r="N142" i="14"/>
  <c r="L142" i="14"/>
  <c r="K142" i="14"/>
  <c r="J142" i="14"/>
  <c r="I142" i="14"/>
  <c r="H142" i="14"/>
  <c r="G142" i="14"/>
  <c r="F142" i="14"/>
  <c r="E142" i="14"/>
  <c r="D142" i="14"/>
  <c r="C142" i="14"/>
  <c r="B142" i="14"/>
  <c r="N141" i="14"/>
  <c r="L141" i="14"/>
  <c r="K141" i="14"/>
  <c r="J141" i="14"/>
  <c r="I141" i="14"/>
  <c r="H141" i="14"/>
  <c r="G141" i="14"/>
  <c r="F141" i="14"/>
  <c r="E141" i="14"/>
  <c r="D141" i="14"/>
  <c r="C141" i="14"/>
  <c r="B141" i="14"/>
  <c r="N140" i="14"/>
  <c r="L140" i="14"/>
  <c r="K140" i="14"/>
  <c r="J140" i="14"/>
  <c r="I140" i="14"/>
  <c r="H140" i="14"/>
  <c r="G140" i="14"/>
  <c r="F140" i="14"/>
  <c r="E140" i="14"/>
  <c r="D140" i="14"/>
  <c r="C140" i="14"/>
  <c r="B140" i="14"/>
  <c r="N139" i="14"/>
  <c r="L139" i="14"/>
  <c r="K139" i="14"/>
  <c r="J139" i="14"/>
  <c r="I139" i="14"/>
  <c r="H139" i="14"/>
  <c r="G139" i="14"/>
  <c r="F139" i="14"/>
  <c r="E139" i="14"/>
  <c r="D139" i="14"/>
  <c r="C139" i="14"/>
  <c r="B139" i="14"/>
  <c r="N138" i="14"/>
  <c r="L138" i="14"/>
  <c r="K138" i="14"/>
  <c r="J138" i="14"/>
  <c r="I138" i="14"/>
  <c r="H138" i="14"/>
  <c r="G138" i="14"/>
  <c r="F138" i="14"/>
  <c r="E138" i="14"/>
  <c r="D138" i="14"/>
  <c r="C138" i="14"/>
  <c r="B138" i="14"/>
  <c r="N137" i="14"/>
  <c r="L137" i="14"/>
  <c r="K137" i="14"/>
  <c r="J137" i="14"/>
  <c r="I137" i="14"/>
  <c r="H137" i="14"/>
  <c r="G137" i="14"/>
  <c r="F137" i="14"/>
  <c r="E137" i="14"/>
  <c r="D137" i="14"/>
  <c r="C137" i="14"/>
  <c r="B137" i="14"/>
  <c r="N136" i="14"/>
  <c r="L136" i="14"/>
  <c r="K136" i="14"/>
  <c r="J136" i="14"/>
  <c r="I136" i="14"/>
  <c r="H136" i="14"/>
  <c r="G136" i="14"/>
  <c r="F136" i="14"/>
  <c r="E136" i="14"/>
  <c r="D136" i="14"/>
  <c r="C136" i="14"/>
  <c r="B136" i="14"/>
  <c r="N135" i="14"/>
  <c r="L135" i="14"/>
  <c r="K135" i="14"/>
  <c r="J135" i="14"/>
  <c r="I135" i="14"/>
  <c r="H135" i="14"/>
  <c r="G135" i="14"/>
  <c r="F135" i="14"/>
  <c r="E135" i="14"/>
  <c r="D135" i="14"/>
  <c r="C135" i="14"/>
  <c r="B135" i="14"/>
  <c r="N134" i="14"/>
  <c r="L134" i="14"/>
  <c r="K134" i="14"/>
  <c r="J134" i="14"/>
  <c r="I134" i="14"/>
  <c r="H134" i="14"/>
  <c r="G134" i="14"/>
  <c r="F134" i="14"/>
  <c r="E134" i="14"/>
  <c r="D134" i="14"/>
  <c r="C134" i="14"/>
  <c r="B134" i="14"/>
  <c r="N133" i="14"/>
  <c r="L133" i="14"/>
  <c r="K133" i="14"/>
  <c r="J133" i="14"/>
  <c r="I133" i="14"/>
  <c r="H133" i="14"/>
  <c r="G133" i="14"/>
  <c r="F133" i="14"/>
  <c r="E133" i="14"/>
  <c r="D133" i="14"/>
  <c r="C133" i="14"/>
  <c r="B133" i="14"/>
  <c r="N132" i="14"/>
  <c r="L132" i="14"/>
  <c r="K132" i="14"/>
  <c r="J132" i="14"/>
  <c r="I132" i="14"/>
  <c r="H132" i="14"/>
  <c r="G132" i="14"/>
  <c r="F132" i="14"/>
  <c r="E132" i="14"/>
  <c r="D132" i="14"/>
  <c r="C132" i="14"/>
  <c r="B132" i="14"/>
  <c r="N131" i="14"/>
  <c r="L131" i="14"/>
  <c r="K131" i="14"/>
  <c r="J131" i="14"/>
  <c r="I131" i="14"/>
  <c r="H131" i="14"/>
  <c r="G131" i="14"/>
  <c r="F131" i="14"/>
  <c r="E131" i="14"/>
  <c r="D131" i="14"/>
  <c r="C131" i="14"/>
  <c r="B131" i="14"/>
  <c r="N130" i="14"/>
  <c r="L130" i="14"/>
  <c r="K130" i="14"/>
  <c r="J130" i="14"/>
  <c r="I130" i="14"/>
  <c r="H130" i="14"/>
  <c r="G130" i="14"/>
  <c r="F130" i="14"/>
  <c r="E130" i="14"/>
  <c r="D130" i="14"/>
  <c r="C130" i="14"/>
  <c r="B130" i="14"/>
  <c r="N129" i="14"/>
  <c r="L129" i="14"/>
  <c r="K129" i="14"/>
  <c r="J129" i="14"/>
  <c r="I129" i="14"/>
  <c r="H129" i="14"/>
  <c r="G129" i="14"/>
  <c r="F129" i="14"/>
  <c r="E129" i="14"/>
  <c r="D129" i="14"/>
  <c r="C129" i="14"/>
  <c r="B129" i="14"/>
  <c r="N128" i="14"/>
  <c r="L128" i="14"/>
  <c r="K128" i="14"/>
  <c r="J128" i="14"/>
  <c r="I128" i="14"/>
  <c r="H128" i="14"/>
  <c r="G128" i="14"/>
  <c r="F128" i="14"/>
  <c r="E128" i="14"/>
  <c r="D128" i="14"/>
  <c r="C128" i="14"/>
  <c r="B128" i="14"/>
  <c r="N127" i="14"/>
  <c r="L127" i="14"/>
  <c r="K127" i="14"/>
  <c r="J127" i="14"/>
  <c r="I127" i="14"/>
  <c r="H127" i="14"/>
  <c r="G127" i="14"/>
  <c r="F127" i="14"/>
  <c r="E127" i="14"/>
  <c r="D127" i="14"/>
  <c r="C127" i="14"/>
  <c r="B127" i="14"/>
  <c r="N126" i="14"/>
  <c r="L126" i="14"/>
  <c r="K126" i="14"/>
  <c r="J126" i="14"/>
  <c r="I126" i="14"/>
  <c r="H126" i="14"/>
  <c r="G126" i="14"/>
  <c r="F126" i="14"/>
  <c r="E126" i="14"/>
  <c r="D126" i="14"/>
  <c r="C126" i="14"/>
  <c r="B126" i="14"/>
  <c r="N125" i="14"/>
  <c r="L125" i="14"/>
  <c r="K125" i="14"/>
  <c r="J125" i="14"/>
  <c r="I125" i="14"/>
  <c r="H125" i="14"/>
  <c r="G125" i="14"/>
  <c r="F125" i="14"/>
  <c r="E125" i="14"/>
  <c r="D125" i="14"/>
  <c r="C125" i="14"/>
  <c r="B125" i="14"/>
  <c r="N124" i="14"/>
  <c r="L124" i="14"/>
  <c r="K124" i="14"/>
  <c r="J124" i="14"/>
  <c r="I124" i="14"/>
  <c r="H124" i="14"/>
  <c r="G124" i="14"/>
  <c r="F124" i="14"/>
  <c r="E124" i="14"/>
  <c r="D124" i="14"/>
  <c r="C124" i="14"/>
  <c r="B124" i="14"/>
  <c r="N123" i="14"/>
  <c r="L123" i="14"/>
  <c r="K123" i="14"/>
  <c r="J123" i="14"/>
  <c r="I123" i="14"/>
  <c r="H123" i="14"/>
  <c r="G123" i="14"/>
  <c r="F123" i="14"/>
  <c r="E123" i="14"/>
  <c r="D123" i="14"/>
  <c r="C123" i="14"/>
  <c r="B123" i="14"/>
  <c r="N122" i="14"/>
  <c r="L122" i="14"/>
  <c r="K122" i="14"/>
  <c r="M122" i="14" s="1"/>
  <c r="O122" i="14" s="1"/>
  <c r="J122" i="14"/>
  <c r="I122" i="14"/>
  <c r="H122" i="14"/>
  <c r="G122" i="14"/>
  <c r="F122" i="14"/>
  <c r="E122" i="14"/>
  <c r="D122" i="14"/>
  <c r="C122" i="14"/>
  <c r="B122" i="14"/>
  <c r="N121" i="14"/>
  <c r="L121" i="14"/>
  <c r="K121" i="14"/>
  <c r="J121" i="14"/>
  <c r="I121" i="14"/>
  <c r="H121" i="14"/>
  <c r="G121" i="14"/>
  <c r="F121" i="14"/>
  <c r="E121" i="14"/>
  <c r="D121" i="14"/>
  <c r="C121" i="14"/>
  <c r="B121" i="14"/>
  <c r="N120" i="14"/>
  <c r="L120" i="14"/>
  <c r="K120" i="14"/>
  <c r="J120" i="14"/>
  <c r="I120" i="14"/>
  <c r="H120" i="14"/>
  <c r="G120" i="14"/>
  <c r="F120" i="14"/>
  <c r="E120" i="14"/>
  <c r="D120" i="14"/>
  <c r="C120" i="14"/>
  <c r="B120" i="14"/>
  <c r="N119" i="14"/>
  <c r="L119" i="14"/>
  <c r="K119" i="14"/>
  <c r="J119" i="14"/>
  <c r="I119" i="14"/>
  <c r="H119" i="14"/>
  <c r="G119" i="14"/>
  <c r="F119" i="14"/>
  <c r="E119" i="14"/>
  <c r="D119" i="14"/>
  <c r="C119" i="14"/>
  <c r="B119" i="14"/>
  <c r="N118" i="14"/>
  <c r="L118" i="14"/>
  <c r="K118" i="14"/>
  <c r="J118" i="14"/>
  <c r="I118" i="14"/>
  <c r="H118" i="14"/>
  <c r="G118" i="14"/>
  <c r="F118" i="14"/>
  <c r="E118" i="14"/>
  <c r="D118" i="14"/>
  <c r="C118" i="14"/>
  <c r="B118" i="14"/>
  <c r="N117" i="14"/>
  <c r="L117" i="14"/>
  <c r="K117" i="14"/>
  <c r="J117" i="14"/>
  <c r="I117" i="14"/>
  <c r="H117" i="14"/>
  <c r="G117" i="14"/>
  <c r="F117" i="14"/>
  <c r="E117" i="14"/>
  <c r="D117" i="14"/>
  <c r="C117" i="14"/>
  <c r="B117" i="14"/>
  <c r="N116" i="14"/>
  <c r="L116" i="14"/>
  <c r="K116" i="14"/>
  <c r="J116" i="14"/>
  <c r="I116" i="14"/>
  <c r="H116" i="14"/>
  <c r="G116" i="14"/>
  <c r="F116" i="14"/>
  <c r="E116" i="14"/>
  <c r="D116" i="14"/>
  <c r="C116" i="14"/>
  <c r="B116" i="14"/>
  <c r="N115" i="14"/>
  <c r="L115" i="14"/>
  <c r="K115" i="14"/>
  <c r="M115" i="14" s="1"/>
  <c r="O115" i="14" s="1"/>
  <c r="J115" i="14"/>
  <c r="I115" i="14"/>
  <c r="H115" i="14"/>
  <c r="G115" i="14"/>
  <c r="F115" i="14"/>
  <c r="E115" i="14"/>
  <c r="D115" i="14"/>
  <c r="C115" i="14"/>
  <c r="B115" i="14"/>
  <c r="N114" i="14"/>
  <c r="L114" i="14"/>
  <c r="K114" i="14"/>
  <c r="J114" i="14"/>
  <c r="I114" i="14"/>
  <c r="H114" i="14"/>
  <c r="G114" i="14"/>
  <c r="F114" i="14"/>
  <c r="E114" i="14"/>
  <c r="D114" i="14"/>
  <c r="C114" i="14"/>
  <c r="B114" i="14"/>
  <c r="N113" i="14"/>
  <c r="L113" i="14"/>
  <c r="K113" i="14"/>
  <c r="J113" i="14"/>
  <c r="I113" i="14"/>
  <c r="H113" i="14"/>
  <c r="G113" i="14"/>
  <c r="F113" i="14"/>
  <c r="E113" i="14"/>
  <c r="D113" i="14"/>
  <c r="C113" i="14"/>
  <c r="B113" i="14"/>
  <c r="N112" i="14"/>
  <c r="L112" i="14"/>
  <c r="K112" i="14"/>
  <c r="J112" i="14"/>
  <c r="I112" i="14"/>
  <c r="H112" i="14"/>
  <c r="G112" i="14"/>
  <c r="F112" i="14"/>
  <c r="E112" i="14"/>
  <c r="D112" i="14"/>
  <c r="C112" i="14"/>
  <c r="B112" i="14"/>
  <c r="N111" i="14"/>
  <c r="L111" i="14"/>
  <c r="K111" i="14"/>
  <c r="J111" i="14"/>
  <c r="I111" i="14"/>
  <c r="H111" i="14"/>
  <c r="G111" i="14"/>
  <c r="F111" i="14"/>
  <c r="E111" i="14"/>
  <c r="D111" i="14"/>
  <c r="C111" i="14"/>
  <c r="B111" i="14"/>
  <c r="N110" i="14"/>
  <c r="L110" i="14"/>
  <c r="K110" i="14"/>
  <c r="M110" i="14" s="1"/>
  <c r="O110" i="14" s="1"/>
  <c r="J110" i="14"/>
  <c r="I110" i="14"/>
  <c r="H110" i="14"/>
  <c r="G110" i="14"/>
  <c r="F110" i="14"/>
  <c r="E110" i="14"/>
  <c r="D110" i="14"/>
  <c r="C110" i="14"/>
  <c r="B110" i="14"/>
  <c r="N109" i="14"/>
  <c r="L109" i="14"/>
  <c r="K109" i="14"/>
  <c r="J109" i="14"/>
  <c r="I109" i="14"/>
  <c r="H109" i="14"/>
  <c r="G109" i="14"/>
  <c r="F109" i="14"/>
  <c r="E109" i="14"/>
  <c r="D109" i="14"/>
  <c r="C109" i="14"/>
  <c r="B109" i="14"/>
  <c r="N108" i="14"/>
  <c r="L108" i="14"/>
  <c r="M108" i="14" s="1"/>
  <c r="O108" i="14" s="1"/>
  <c r="K108" i="14"/>
  <c r="J108" i="14"/>
  <c r="I108" i="14"/>
  <c r="H108" i="14"/>
  <c r="G108" i="14"/>
  <c r="F108" i="14"/>
  <c r="E108" i="14"/>
  <c r="D108" i="14"/>
  <c r="C108" i="14"/>
  <c r="B108" i="14"/>
  <c r="N107" i="14"/>
  <c r="L107" i="14"/>
  <c r="K107" i="14"/>
  <c r="J107" i="14"/>
  <c r="I107" i="14"/>
  <c r="H107" i="14"/>
  <c r="G107" i="14"/>
  <c r="F107" i="14"/>
  <c r="E107" i="14"/>
  <c r="D107" i="14"/>
  <c r="C107" i="14"/>
  <c r="B107" i="14"/>
  <c r="N106" i="14"/>
  <c r="L106" i="14"/>
  <c r="K106" i="14"/>
  <c r="M106" i="14" s="1"/>
  <c r="O106" i="14" s="1"/>
  <c r="J106" i="14"/>
  <c r="I106" i="14"/>
  <c r="H106" i="14"/>
  <c r="G106" i="14"/>
  <c r="F106" i="14"/>
  <c r="E106" i="14"/>
  <c r="D106" i="14"/>
  <c r="C106" i="14"/>
  <c r="B106" i="14"/>
  <c r="N105" i="14"/>
  <c r="L105" i="14"/>
  <c r="K105" i="14"/>
  <c r="J105" i="14"/>
  <c r="I105" i="14"/>
  <c r="H105" i="14"/>
  <c r="G105" i="14"/>
  <c r="F105" i="14"/>
  <c r="E105" i="14"/>
  <c r="D105" i="14"/>
  <c r="C105" i="14"/>
  <c r="B105" i="14"/>
  <c r="N104" i="14"/>
  <c r="L104" i="14"/>
  <c r="K104" i="14"/>
  <c r="J104" i="14"/>
  <c r="I104" i="14"/>
  <c r="H104" i="14"/>
  <c r="G104" i="14"/>
  <c r="F104" i="14"/>
  <c r="E104" i="14"/>
  <c r="D104" i="14"/>
  <c r="C104" i="14"/>
  <c r="B104" i="14"/>
  <c r="N103" i="14"/>
  <c r="L103" i="14"/>
  <c r="K103" i="14"/>
  <c r="J103" i="14"/>
  <c r="I103" i="14"/>
  <c r="H103" i="14"/>
  <c r="G103" i="14"/>
  <c r="F103" i="14"/>
  <c r="E103" i="14"/>
  <c r="D103" i="14"/>
  <c r="C103" i="14"/>
  <c r="B103" i="14"/>
  <c r="N102" i="14"/>
  <c r="L102" i="14"/>
  <c r="K102" i="14"/>
  <c r="J102" i="14"/>
  <c r="I102" i="14"/>
  <c r="H102" i="14"/>
  <c r="G102" i="14"/>
  <c r="F102" i="14"/>
  <c r="E102" i="14"/>
  <c r="D102" i="14"/>
  <c r="C102" i="14"/>
  <c r="B102" i="14"/>
  <c r="N101" i="14"/>
  <c r="L101" i="14"/>
  <c r="K101" i="14"/>
  <c r="J101" i="14"/>
  <c r="I101" i="14"/>
  <c r="H101" i="14"/>
  <c r="G101" i="14"/>
  <c r="F101" i="14"/>
  <c r="E101" i="14"/>
  <c r="D101" i="14"/>
  <c r="C101" i="14"/>
  <c r="B101" i="14"/>
  <c r="N100" i="14"/>
  <c r="L100" i="14"/>
  <c r="K100" i="14"/>
  <c r="J100" i="14"/>
  <c r="I100" i="14"/>
  <c r="H100" i="14"/>
  <c r="G100" i="14"/>
  <c r="F100" i="14"/>
  <c r="E100" i="14"/>
  <c r="D100" i="14"/>
  <c r="C100" i="14"/>
  <c r="B100" i="14"/>
  <c r="N99" i="14"/>
  <c r="L99" i="14"/>
  <c r="K99" i="14"/>
  <c r="J99" i="14"/>
  <c r="I99" i="14"/>
  <c r="H99" i="14"/>
  <c r="G99" i="14"/>
  <c r="F99" i="14"/>
  <c r="E99" i="14"/>
  <c r="D99" i="14"/>
  <c r="C99" i="14"/>
  <c r="B99" i="14"/>
  <c r="N98" i="14"/>
  <c r="L98" i="14"/>
  <c r="K98" i="14"/>
  <c r="J98" i="14"/>
  <c r="I98" i="14"/>
  <c r="H98" i="14"/>
  <c r="G98" i="14"/>
  <c r="F98" i="14"/>
  <c r="E98" i="14"/>
  <c r="D98" i="14"/>
  <c r="C98" i="14"/>
  <c r="B98" i="14"/>
  <c r="N97" i="14"/>
  <c r="L97" i="14"/>
  <c r="K97" i="14"/>
  <c r="J97" i="14"/>
  <c r="I97" i="14"/>
  <c r="H97" i="14"/>
  <c r="G97" i="14"/>
  <c r="F97" i="14"/>
  <c r="E97" i="14"/>
  <c r="D97" i="14"/>
  <c r="C97" i="14"/>
  <c r="B97" i="14"/>
  <c r="N96" i="14"/>
  <c r="L96" i="14"/>
  <c r="M96" i="14" s="1"/>
  <c r="O96" i="14" s="1"/>
  <c r="K96" i="14"/>
  <c r="J96" i="14"/>
  <c r="I96" i="14"/>
  <c r="H96" i="14"/>
  <c r="G96" i="14"/>
  <c r="F96" i="14"/>
  <c r="E96" i="14"/>
  <c r="D96" i="14"/>
  <c r="C96" i="14"/>
  <c r="B96" i="14"/>
  <c r="N95" i="14"/>
  <c r="L95" i="14"/>
  <c r="K95" i="14"/>
  <c r="J95" i="14"/>
  <c r="I95" i="14"/>
  <c r="H95" i="14"/>
  <c r="G95" i="14"/>
  <c r="F95" i="14"/>
  <c r="E95" i="14"/>
  <c r="D95" i="14"/>
  <c r="C95" i="14"/>
  <c r="B95" i="14"/>
  <c r="N94" i="14"/>
  <c r="L94" i="14"/>
  <c r="K94" i="14"/>
  <c r="M94" i="14" s="1"/>
  <c r="O94" i="14" s="1"/>
  <c r="J94" i="14"/>
  <c r="I94" i="14"/>
  <c r="H94" i="14"/>
  <c r="G94" i="14"/>
  <c r="F94" i="14"/>
  <c r="E94" i="14"/>
  <c r="D94" i="14"/>
  <c r="C94" i="14"/>
  <c r="B94" i="14"/>
  <c r="N93" i="14"/>
  <c r="L93" i="14"/>
  <c r="K93" i="14"/>
  <c r="J93" i="14"/>
  <c r="I93" i="14"/>
  <c r="H93" i="14"/>
  <c r="G93" i="14"/>
  <c r="F93" i="14"/>
  <c r="E93" i="14"/>
  <c r="D93" i="14"/>
  <c r="C93" i="14"/>
  <c r="B93" i="14"/>
  <c r="N92" i="14"/>
  <c r="L92" i="14"/>
  <c r="M92" i="14" s="1"/>
  <c r="O92" i="14" s="1"/>
  <c r="K92" i="14"/>
  <c r="J92" i="14"/>
  <c r="I92" i="14"/>
  <c r="H92" i="14"/>
  <c r="G92" i="14"/>
  <c r="F92" i="14"/>
  <c r="E92" i="14"/>
  <c r="D92" i="14"/>
  <c r="C92" i="14"/>
  <c r="B92" i="14"/>
  <c r="N91" i="14"/>
  <c r="L91" i="14"/>
  <c r="K91" i="14"/>
  <c r="J91" i="14"/>
  <c r="I91" i="14"/>
  <c r="H91" i="14"/>
  <c r="G91" i="14"/>
  <c r="F91" i="14"/>
  <c r="E91" i="14"/>
  <c r="D91" i="14"/>
  <c r="C91" i="14"/>
  <c r="B91" i="14"/>
  <c r="N90" i="14"/>
  <c r="L90" i="14"/>
  <c r="K90" i="14"/>
  <c r="J90" i="14"/>
  <c r="I90" i="14"/>
  <c r="H90" i="14"/>
  <c r="G90" i="14"/>
  <c r="F90" i="14"/>
  <c r="E90" i="14"/>
  <c r="D90" i="14"/>
  <c r="C90" i="14"/>
  <c r="B90" i="14"/>
  <c r="N89" i="14"/>
  <c r="L89" i="14"/>
  <c r="K89" i="14"/>
  <c r="J89" i="14"/>
  <c r="I89" i="14"/>
  <c r="H89" i="14"/>
  <c r="G89" i="14"/>
  <c r="F89" i="14"/>
  <c r="E89" i="14"/>
  <c r="D89" i="14"/>
  <c r="C89" i="14"/>
  <c r="B89" i="14"/>
  <c r="N88" i="14"/>
  <c r="L88" i="14"/>
  <c r="K88" i="14"/>
  <c r="J88" i="14"/>
  <c r="I88" i="14"/>
  <c r="H88" i="14"/>
  <c r="G88" i="14"/>
  <c r="F88" i="14"/>
  <c r="E88" i="14"/>
  <c r="D88" i="14"/>
  <c r="C88" i="14"/>
  <c r="B88" i="14"/>
  <c r="N87" i="14"/>
  <c r="L87" i="14"/>
  <c r="K87" i="14"/>
  <c r="J87" i="14"/>
  <c r="I87" i="14"/>
  <c r="H87" i="14"/>
  <c r="G87" i="14"/>
  <c r="F87" i="14"/>
  <c r="E87" i="14"/>
  <c r="D87" i="14"/>
  <c r="C87" i="14"/>
  <c r="B87" i="14"/>
  <c r="N86" i="14"/>
  <c r="L86" i="14"/>
  <c r="K86" i="14"/>
  <c r="M86" i="14" s="1"/>
  <c r="O86" i="14" s="1"/>
  <c r="J86" i="14"/>
  <c r="I86" i="14"/>
  <c r="H86" i="14"/>
  <c r="G86" i="14"/>
  <c r="F86" i="14"/>
  <c r="E86" i="14"/>
  <c r="D86" i="14"/>
  <c r="C86" i="14"/>
  <c r="B86" i="14"/>
  <c r="N85" i="14"/>
  <c r="L85" i="14"/>
  <c r="K85" i="14"/>
  <c r="J85" i="14"/>
  <c r="I85" i="14"/>
  <c r="H85" i="14"/>
  <c r="G85" i="14"/>
  <c r="F85" i="14"/>
  <c r="E85" i="14"/>
  <c r="D85" i="14"/>
  <c r="C85" i="14"/>
  <c r="B85" i="14"/>
  <c r="N84" i="14"/>
  <c r="L84" i="14"/>
  <c r="K84" i="14"/>
  <c r="J84" i="14"/>
  <c r="I84" i="14"/>
  <c r="H84" i="14"/>
  <c r="G84" i="14"/>
  <c r="F84" i="14"/>
  <c r="E84" i="14"/>
  <c r="D84" i="14"/>
  <c r="C84" i="14"/>
  <c r="B84" i="14"/>
  <c r="N83" i="14"/>
  <c r="L83" i="14"/>
  <c r="K83" i="14"/>
  <c r="J83" i="14"/>
  <c r="I83" i="14"/>
  <c r="H83" i="14"/>
  <c r="G83" i="14"/>
  <c r="F83" i="14"/>
  <c r="E83" i="14"/>
  <c r="D83" i="14"/>
  <c r="C83" i="14"/>
  <c r="B83" i="14"/>
  <c r="N82" i="14"/>
  <c r="L82" i="14"/>
  <c r="K82" i="14"/>
  <c r="M82" i="14" s="1"/>
  <c r="O82" i="14" s="1"/>
  <c r="J82" i="14"/>
  <c r="I82" i="14"/>
  <c r="H82" i="14"/>
  <c r="G82" i="14"/>
  <c r="F82" i="14"/>
  <c r="E82" i="14"/>
  <c r="D82" i="14"/>
  <c r="C82" i="14"/>
  <c r="B82" i="14"/>
  <c r="N81" i="14"/>
  <c r="L81" i="14"/>
  <c r="K81" i="14"/>
  <c r="J81" i="14"/>
  <c r="I81" i="14"/>
  <c r="H81" i="14"/>
  <c r="G81" i="14"/>
  <c r="F81" i="14"/>
  <c r="E81" i="14"/>
  <c r="D81" i="14"/>
  <c r="C81" i="14"/>
  <c r="B81" i="14"/>
  <c r="N80" i="14"/>
  <c r="L80" i="14"/>
  <c r="M80" i="14" s="1"/>
  <c r="O80" i="14" s="1"/>
  <c r="K80" i="14"/>
  <c r="J80" i="14"/>
  <c r="I80" i="14"/>
  <c r="H80" i="14"/>
  <c r="G80" i="14"/>
  <c r="F80" i="14"/>
  <c r="E80" i="14"/>
  <c r="D80" i="14"/>
  <c r="C80" i="14"/>
  <c r="B80" i="14"/>
  <c r="N79" i="14"/>
  <c r="L79" i="14"/>
  <c r="K79" i="14"/>
  <c r="M79" i="14" s="1"/>
  <c r="O79" i="14" s="1"/>
  <c r="J79" i="14"/>
  <c r="I79" i="14"/>
  <c r="H79" i="14"/>
  <c r="G79" i="14"/>
  <c r="F79" i="14"/>
  <c r="E79" i="14"/>
  <c r="D79" i="14"/>
  <c r="C79" i="14"/>
  <c r="B79" i="14"/>
  <c r="N78" i="14"/>
  <c r="L78" i="14"/>
  <c r="K78" i="14"/>
  <c r="J78" i="14"/>
  <c r="I78" i="14"/>
  <c r="H78" i="14"/>
  <c r="G78" i="14"/>
  <c r="F78" i="14"/>
  <c r="E78" i="14"/>
  <c r="D78" i="14"/>
  <c r="C78" i="14"/>
  <c r="B78" i="14"/>
  <c r="N77" i="14"/>
  <c r="L77" i="14"/>
  <c r="K77" i="14"/>
  <c r="J77" i="14"/>
  <c r="I77" i="14"/>
  <c r="H77" i="14"/>
  <c r="G77" i="14"/>
  <c r="F77" i="14"/>
  <c r="E77" i="14"/>
  <c r="D77" i="14"/>
  <c r="C77" i="14"/>
  <c r="B77" i="14"/>
  <c r="N76" i="14"/>
  <c r="L76" i="14"/>
  <c r="K76" i="14"/>
  <c r="J76" i="14"/>
  <c r="I76" i="14"/>
  <c r="H76" i="14"/>
  <c r="G76" i="14"/>
  <c r="F76" i="14"/>
  <c r="E76" i="14"/>
  <c r="D76" i="14"/>
  <c r="C76" i="14"/>
  <c r="B76" i="14"/>
  <c r="N75" i="14"/>
  <c r="L75" i="14"/>
  <c r="K75" i="14"/>
  <c r="J75" i="14"/>
  <c r="I75" i="14"/>
  <c r="H75" i="14"/>
  <c r="G75" i="14"/>
  <c r="F75" i="14"/>
  <c r="E75" i="14"/>
  <c r="D75" i="14"/>
  <c r="C75" i="14"/>
  <c r="B75" i="14"/>
  <c r="N74" i="14"/>
  <c r="L74" i="14"/>
  <c r="K74" i="14"/>
  <c r="M74" i="14" s="1"/>
  <c r="O74" i="14" s="1"/>
  <c r="J74" i="14"/>
  <c r="I74" i="14"/>
  <c r="H74" i="14"/>
  <c r="G74" i="14"/>
  <c r="F74" i="14"/>
  <c r="E74" i="14"/>
  <c r="D74" i="14"/>
  <c r="C74" i="14"/>
  <c r="B74" i="14"/>
  <c r="N73" i="14"/>
  <c r="L73" i="14"/>
  <c r="K73" i="14"/>
  <c r="J73" i="14"/>
  <c r="I73" i="14"/>
  <c r="H73" i="14"/>
  <c r="G73" i="14"/>
  <c r="F73" i="14"/>
  <c r="E73" i="14"/>
  <c r="D73" i="14"/>
  <c r="C73" i="14"/>
  <c r="B73" i="14"/>
  <c r="N72" i="14"/>
  <c r="L72" i="14"/>
  <c r="K72" i="14"/>
  <c r="J72" i="14"/>
  <c r="I72" i="14"/>
  <c r="H72" i="14"/>
  <c r="G72" i="14"/>
  <c r="F72" i="14"/>
  <c r="E72" i="14"/>
  <c r="D72" i="14"/>
  <c r="C72" i="14"/>
  <c r="B72" i="14"/>
  <c r="N71" i="14"/>
  <c r="L71" i="14"/>
  <c r="K71" i="14"/>
  <c r="M71" i="14" s="1"/>
  <c r="O71" i="14" s="1"/>
  <c r="J71" i="14"/>
  <c r="I71" i="14"/>
  <c r="H71" i="14"/>
  <c r="G71" i="14"/>
  <c r="F71" i="14"/>
  <c r="E71" i="14"/>
  <c r="D71" i="14"/>
  <c r="C71" i="14"/>
  <c r="B71" i="14"/>
  <c r="N70" i="14"/>
  <c r="L70" i="14"/>
  <c r="K70" i="14"/>
  <c r="J70" i="14"/>
  <c r="I70" i="14"/>
  <c r="H70" i="14"/>
  <c r="G70" i="14"/>
  <c r="F70" i="14"/>
  <c r="E70" i="14"/>
  <c r="D70" i="14"/>
  <c r="C70" i="14"/>
  <c r="B70" i="14"/>
  <c r="N69" i="14"/>
  <c r="L69" i="14"/>
  <c r="K69" i="14"/>
  <c r="J69" i="14"/>
  <c r="I69" i="14"/>
  <c r="H69" i="14"/>
  <c r="G69" i="14"/>
  <c r="F69" i="14"/>
  <c r="E69" i="14"/>
  <c r="D69" i="14"/>
  <c r="C69" i="14"/>
  <c r="B69" i="14"/>
  <c r="N68" i="14"/>
  <c r="L68" i="14"/>
  <c r="K68" i="14"/>
  <c r="J68" i="14"/>
  <c r="I68" i="14"/>
  <c r="H68" i="14"/>
  <c r="G68" i="14"/>
  <c r="F68" i="14"/>
  <c r="E68" i="14"/>
  <c r="D68" i="14"/>
  <c r="C68" i="14"/>
  <c r="B68" i="14"/>
  <c r="N67" i="14"/>
  <c r="L67" i="14"/>
  <c r="K67" i="14"/>
  <c r="J67" i="14"/>
  <c r="I67" i="14"/>
  <c r="H67" i="14"/>
  <c r="G67" i="14"/>
  <c r="F67" i="14"/>
  <c r="E67" i="14"/>
  <c r="D67" i="14"/>
  <c r="C67" i="14"/>
  <c r="B67" i="14"/>
  <c r="N66" i="14"/>
  <c r="L66" i="14"/>
  <c r="K66" i="14"/>
  <c r="M66" i="14" s="1"/>
  <c r="O66" i="14" s="1"/>
  <c r="J66" i="14"/>
  <c r="I66" i="14"/>
  <c r="H66" i="14"/>
  <c r="G66" i="14"/>
  <c r="F66" i="14"/>
  <c r="E66" i="14"/>
  <c r="D66" i="14"/>
  <c r="C66" i="14"/>
  <c r="B66" i="14"/>
  <c r="N65" i="14"/>
  <c r="L65" i="14"/>
  <c r="K65" i="14"/>
  <c r="J65" i="14"/>
  <c r="I65" i="14"/>
  <c r="H65" i="14"/>
  <c r="G65" i="14"/>
  <c r="F65" i="14"/>
  <c r="E65" i="14"/>
  <c r="D65" i="14"/>
  <c r="C65" i="14"/>
  <c r="B65" i="14"/>
  <c r="N64" i="14"/>
  <c r="L64" i="14"/>
  <c r="M64" i="14" s="1"/>
  <c r="O64" i="14" s="1"/>
  <c r="K64" i="14"/>
  <c r="J64" i="14"/>
  <c r="I64" i="14"/>
  <c r="H64" i="14"/>
  <c r="G64" i="14"/>
  <c r="F64" i="14"/>
  <c r="E64" i="14"/>
  <c r="D64" i="14"/>
  <c r="C64" i="14"/>
  <c r="B64" i="14"/>
  <c r="N63" i="14"/>
  <c r="L63" i="14"/>
  <c r="K63" i="14"/>
  <c r="M63" i="14" s="1"/>
  <c r="O63" i="14" s="1"/>
  <c r="J63" i="14"/>
  <c r="I63" i="14"/>
  <c r="H63" i="14"/>
  <c r="G63" i="14"/>
  <c r="F63" i="14"/>
  <c r="E63" i="14"/>
  <c r="D63" i="14"/>
  <c r="C63" i="14"/>
  <c r="B63" i="14"/>
  <c r="N62" i="14"/>
  <c r="L62" i="14"/>
  <c r="K62" i="14"/>
  <c r="J62" i="14"/>
  <c r="I62" i="14"/>
  <c r="H62" i="14"/>
  <c r="G62" i="14"/>
  <c r="F62" i="14"/>
  <c r="E62" i="14"/>
  <c r="D62" i="14"/>
  <c r="C62" i="14"/>
  <c r="B62" i="14"/>
  <c r="N61" i="14"/>
  <c r="L61" i="14"/>
  <c r="K61" i="14"/>
  <c r="J61" i="14"/>
  <c r="I61" i="14"/>
  <c r="H61" i="14"/>
  <c r="G61" i="14"/>
  <c r="F61" i="14"/>
  <c r="E61" i="14"/>
  <c r="D61" i="14"/>
  <c r="C61" i="14"/>
  <c r="B61" i="14"/>
  <c r="N60" i="14"/>
  <c r="L60" i="14"/>
  <c r="K60" i="14"/>
  <c r="J60" i="14"/>
  <c r="I60" i="14"/>
  <c r="H60" i="14"/>
  <c r="G60" i="14"/>
  <c r="F60" i="14"/>
  <c r="E60" i="14"/>
  <c r="D60" i="14"/>
  <c r="C60" i="14"/>
  <c r="B60" i="14"/>
  <c r="N59" i="14"/>
  <c r="L59" i="14"/>
  <c r="K59" i="14"/>
  <c r="J59" i="14"/>
  <c r="I59" i="14"/>
  <c r="H59" i="14"/>
  <c r="G59" i="14"/>
  <c r="F59" i="14"/>
  <c r="E59" i="14"/>
  <c r="D59" i="14"/>
  <c r="C59" i="14"/>
  <c r="B59" i="14"/>
  <c r="N58" i="14"/>
  <c r="L58" i="14"/>
  <c r="K58" i="14"/>
  <c r="M58" i="14" s="1"/>
  <c r="O58" i="14" s="1"/>
  <c r="J58" i="14"/>
  <c r="I58" i="14"/>
  <c r="H58" i="14"/>
  <c r="G58" i="14"/>
  <c r="F58" i="14"/>
  <c r="E58" i="14"/>
  <c r="D58" i="14"/>
  <c r="C58" i="14"/>
  <c r="B58" i="14"/>
  <c r="N57" i="14"/>
  <c r="L57" i="14"/>
  <c r="K57" i="14"/>
  <c r="J57" i="14"/>
  <c r="I57" i="14"/>
  <c r="H57" i="14"/>
  <c r="G57" i="14"/>
  <c r="F57" i="14"/>
  <c r="E57" i="14"/>
  <c r="D57" i="14"/>
  <c r="C57" i="14"/>
  <c r="B57" i="14"/>
  <c r="N56" i="14"/>
  <c r="L56" i="14"/>
  <c r="K56" i="14"/>
  <c r="J56" i="14"/>
  <c r="I56" i="14"/>
  <c r="H56" i="14"/>
  <c r="G56" i="14"/>
  <c r="F56" i="14"/>
  <c r="E56" i="14"/>
  <c r="D56" i="14"/>
  <c r="C56" i="14"/>
  <c r="B56" i="14"/>
  <c r="N55" i="14"/>
  <c r="L55" i="14"/>
  <c r="K55" i="14"/>
  <c r="M55" i="14" s="1"/>
  <c r="O55" i="14" s="1"/>
  <c r="J55" i="14"/>
  <c r="I55" i="14"/>
  <c r="H55" i="14"/>
  <c r="G55" i="14"/>
  <c r="F55" i="14"/>
  <c r="E55" i="14"/>
  <c r="D55" i="14"/>
  <c r="C55" i="14"/>
  <c r="B55" i="14"/>
  <c r="N54" i="14"/>
  <c r="L54" i="14"/>
  <c r="K54" i="14"/>
  <c r="J54" i="14"/>
  <c r="I54" i="14"/>
  <c r="H54" i="14"/>
  <c r="G54" i="14"/>
  <c r="F54" i="14"/>
  <c r="E54" i="14"/>
  <c r="D54" i="14"/>
  <c r="C54" i="14"/>
  <c r="B54" i="14"/>
  <c r="N53" i="14"/>
  <c r="L53" i="14"/>
  <c r="K53" i="14"/>
  <c r="J53" i="14"/>
  <c r="I53" i="14"/>
  <c r="H53" i="14"/>
  <c r="G53" i="14"/>
  <c r="F53" i="14"/>
  <c r="E53" i="14"/>
  <c r="D53" i="14"/>
  <c r="C53" i="14"/>
  <c r="B53" i="14"/>
  <c r="N52" i="14"/>
  <c r="L52" i="14"/>
  <c r="K52" i="14"/>
  <c r="J52" i="14"/>
  <c r="I52" i="14"/>
  <c r="H52" i="14"/>
  <c r="G52" i="14"/>
  <c r="F52" i="14"/>
  <c r="E52" i="14"/>
  <c r="D52" i="14"/>
  <c r="C52" i="14"/>
  <c r="B52" i="14"/>
  <c r="N51" i="14"/>
  <c r="L51" i="14"/>
  <c r="K51" i="14"/>
  <c r="J51" i="14"/>
  <c r="I51" i="14"/>
  <c r="H51" i="14"/>
  <c r="G51" i="14"/>
  <c r="F51" i="14"/>
  <c r="E51" i="14"/>
  <c r="D51" i="14"/>
  <c r="C51" i="14"/>
  <c r="B51" i="14"/>
  <c r="N50" i="14"/>
  <c r="L50" i="14"/>
  <c r="K50" i="14"/>
  <c r="M50" i="14" s="1"/>
  <c r="O50" i="14" s="1"/>
  <c r="J50" i="14"/>
  <c r="I50" i="14"/>
  <c r="H50" i="14"/>
  <c r="G50" i="14"/>
  <c r="F50" i="14"/>
  <c r="E50" i="14"/>
  <c r="D50" i="14"/>
  <c r="C50" i="14"/>
  <c r="B50" i="14"/>
  <c r="N49" i="14"/>
  <c r="L49" i="14"/>
  <c r="K49" i="14"/>
  <c r="J49" i="14"/>
  <c r="I49" i="14"/>
  <c r="H49" i="14"/>
  <c r="G49" i="14"/>
  <c r="F49" i="14"/>
  <c r="E49" i="14"/>
  <c r="D49" i="14"/>
  <c r="C49" i="14"/>
  <c r="B49" i="14"/>
  <c r="N48" i="14"/>
  <c r="L48" i="14"/>
  <c r="M48" i="14" s="1"/>
  <c r="O48" i="14" s="1"/>
  <c r="K48" i="14"/>
  <c r="J48" i="14"/>
  <c r="I48" i="14"/>
  <c r="H48" i="14"/>
  <c r="G48" i="14"/>
  <c r="F48" i="14"/>
  <c r="E48" i="14"/>
  <c r="D48" i="14"/>
  <c r="C48" i="14"/>
  <c r="B48" i="14"/>
  <c r="N47" i="14"/>
  <c r="L47" i="14"/>
  <c r="K47" i="14"/>
  <c r="M47" i="14" s="1"/>
  <c r="O47" i="14" s="1"/>
  <c r="J47" i="14"/>
  <c r="I47" i="14"/>
  <c r="H47" i="14"/>
  <c r="G47" i="14"/>
  <c r="F47" i="14"/>
  <c r="E47" i="14"/>
  <c r="D47" i="14"/>
  <c r="C47" i="14"/>
  <c r="B47" i="14"/>
  <c r="N46" i="14"/>
  <c r="L46" i="14"/>
  <c r="K46" i="14"/>
  <c r="J46" i="14"/>
  <c r="I46" i="14"/>
  <c r="H46" i="14"/>
  <c r="G46" i="14"/>
  <c r="F46" i="14"/>
  <c r="E46" i="14"/>
  <c r="D46" i="14"/>
  <c r="C46" i="14"/>
  <c r="B46" i="14"/>
  <c r="N45" i="14"/>
  <c r="L45" i="14"/>
  <c r="K45" i="14"/>
  <c r="J45" i="14"/>
  <c r="I45" i="14"/>
  <c r="H45" i="14"/>
  <c r="G45" i="14"/>
  <c r="F45" i="14"/>
  <c r="E45" i="14"/>
  <c r="D45" i="14"/>
  <c r="C45" i="14"/>
  <c r="B45" i="14"/>
  <c r="N44" i="14"/>
  <c r="L44" i="14"/>
  <c r="K44" i="14"/>
  <c r="J44" i="14"/>
  <c r="I44" i="14"/>
  <c r="H44" i="14"/>
  <c r="G44" i="14"/>
  <c r="F44" i="14"/>
  <c r="E44" i="14"/>
  <c r="D44" i="14"/>
  <c r="C44" i="14"/>
  <c r="B44" i="14"/>
  <c r="N43" i="14"/>
  <c r="L43" i="14"/>
  <c r="K43" i="14"/>
  <c r="J43" i="14"/>
  <c r="I43" i="14"/>
  <c r="H43" i="14"/>
  <c r="G43" i="14"/>
  <c r="F43" i="14"/>
  <c r="E43" i="14"/>
  <c r="D43" i="14"/>
  <c r="C43" i="14"/>
  <c r="B43" i="14"/>
  <c r="N42" i="14"/>
  <c r="L42" i="14"/>
  <c r="K42" i="14"/>
  <c r="M42" i="14" s="1"/>
  <c r="O42" i="14" s="1"/>
  <c r="J42" i="14"/>
  <c r="I42" i="14"/>
  <c r="H42" i="14"/>
  <c r="G42" i="14"/>
  <c r="F42" i="14"/>
  <c r="E42" i="14"/>
  <c r="D42" i="14"/>
  <c r="C42" i="14"/>
  <c r="B42" i="14"/>
  <c r="N41" i="14"/>
  <c r="L41" i="14"/>
  <c r="K41" i="14"/>
  <c r="J41" i="14"/>
  <c r="I41" i="14"/>
  <c r="H41" i="14"/>
  <c r="G41" i="14"/>
  <c r="F41" i="14"/>
  <c r="E41" i="14"/>
  <c r="D41" i="14"/>
  <c r="C41" i="14"/>
  <c r="B41" i="14"/>
  <c r="N40" i="14"/>
  <c r="L40" i="14"/>
  <c r="M40" i="14" s="1"/>
  <c r="O40" i="14" s="1"/>
  <c r="K40" i="14"/>
  <c r="J40" i="14"/>
  <c r="I40" i="14"/>
  <c r="H40" i="14"/>
  <c r="G40" i="14"/>
  <c r="F40" i="14"/>
  <c r="E40" i="14"/>
  <c r="D40" i="14"/>
  <c r="C40" i="14"/>
  <c r="B40" i="14"/>
  <c r="N39" i="14"/>
  <c r="L39" i="14"/>
  <c r="K39" i="14"/>
  <c r="J39" i="14"/>
  <c r="I39" i="14"/>
  <c r="H39" i="14"/>
  <c r="G39" i="14"/>
  <c r="F39" i="14"/>
  <c r="E39" i="14"/>
  <c r="D39" i="14"/>
  <c r="C39" i="14"/>
  <c r="B39" i="14"/>
  <c r="N38" i="14"/>
  <c r="L38" i="14"/>
  <c r="K38" i="14"/>
  <c r="J38" i="14"/>
  <c r="I38" i="14"/>
  <c r="H38" i="14"/>
  <c r="G38" i="14"/>
  <c r="F38" i="14"/>
  <c r="E38" i="14"/>
  <c r="D38" i="14"/>
  <c r="C38" i="14"/>
  <c r="B38" i="14"/>
  <c r="N37" i="14"/>
  <c r="L37" i="14"/>
  <c r="K37" i="14"/>
  <c r="J37" i="14"/>
  <c r="I37" i="14"/>
  <c r="H37" i="14"/>
  <c r="G37" i="14"/>
  <c r="F37" i="14"/>
  <c r="E37" i="14"/>
  <c r="D37" i="14"/>
  <c r="C37" i="14"/>
  <c r="B37" i="14"/>
  <c r="N36" i="14"/>
  <c r="L36" i="14"/>
  <c r="K36" i="14"/>
  <c r="J36" i="14"/>
  <c r="I36" i="14"/>
  <c r="H36" i="14"/>
  <c r="G36" i="14"/>
  <c r="F36" i="14"/>
  <c r="E36" i="14"/>
  <c r="D36" i="14"/>
  <c r="C36" i="14"/>
  <c r="B36" i="14"/>
  <c r="N35" i="14"/>
  <c r="L35" i="14"/>
  <c r="K35" i="14"/>
  <c r="M35" i="14" s="1"/>
  <c r="O35" i="14" s="1"/>
  <c r="J35" i="14"/>
  <c r="I35" i="14"/>
  <c r="H35" i="14"/>
  <c r="G35" i="14"/>
  <c r="F35" i="14"/>
  <c r="E35" i="14"/>
  <c r="D35" i="14"/>
  <c r="C35" i="14"/>
  <c r="B35" i="14"/>
  <c r="N34" i="14"/>
  <c r="L34" i="14"/>
  <c r="K34" i="14"/>
  <c r="J34" i="14"/>
  <c r="I34" i="14"/>
  <c r="H34" i="14"/>
  <c r="G34" i="14"/>
  <c r="F34" i="14"/>
  <c r="E34" i="14"/>
  <c r="D34" i="14"/>
  <c r="C34" i="14"/>
  <c r="B34" i="14"/>
  <c r="N33" i="14"/>
  <c r="L33" i="14"/>
  <c r="K33" i="14"/>
  <c r="J33" i="14"/>
  <c r="I33" i="14"/>
  <c r="H33" i="14"/>
  <c r="G33" i="14"/>
  <c r="F33" i="14"/>
  <c r="E33" i="14"/>
  <c r="D33" i="14"/>
  <c r="C33" i="14"/>
  <c r="B33" i="14"/>
  <c r="N32" i="14"/>
  <c r="L32" i="14"/>
  <c r="M32" i="14" s="1"/>
  <c r="O32" i="14" s="1"/>
  <c r="K32" i="14"/>
  <c r="J32" i="14"/>
  <c r="I32" i="14"/>
  <c r="H32" i="14"/>
  <c r="G32" i="14"/>
  <c r="F32" i="14"/>
  <c r="E32" i="14"/>
  <c r="D32" i="14"/>
  <c r="C32" i="14"/>
  <c r="B32" i="14"/>
  <c r="N31" i="14"/>
  <c r="L31" i="14"/>
  <c r="K31" i="14"/>
  <c r="J31" i="14"/>
  <c r="I31" i="14"/>
  <c r="H31" i="14"/>
  <c r="G31" i="14"/>
  <c r="F31" i="14"/>
  <c r="E31" i="14"/>
  <c r="D31" i="14"/>
  <c r="C31" i="14"/>
  <c r="B31" i="14"/>
  <c r="N30" i="14"/>
  <c r="L30" i="14"/>
  <c r="K30" i="14"/>
  <c r="M30" i="14" s="1"/>
  <c r="O30" i="14" s="1"/>
  <c r="J30" i="14"/>
  <c r="I30" i="14"/>
  <c r="H30" i="14"/>
  <c r="G30" i="14"/>
  <c r="F30" i="14"/>
  <c r="E30" i="14"/>
  <c r="D30" i="14"/>
  <c r="C30" i="14"/>
  <c r="B30" i="14"/>
  <c r="N29" i="14"/>
  <c r="L29" i="14"/>
  <c r="K29" i="14"/>
  <c r="J29" i="14"/>
  <c r="I29" i="14"/>
  <c r="H29" i="14"/>
  <c r="G29" i="14"/>
  <c r="F29" i="14"/>
  <c r="E29" i="14"/>
  <c r="D29" i="14"/>
  <c r="C29" i="14"/>
  <c r="B29" i="14"/>
  <c r="N28" i="14"/>
  <c r="L28" i="14"/>
  <c r="K28" i="14"/>
  <c r="J28" i="14"/>
  <c r="I28" i="14"/>
  <c r="H28" i="14"/>
  <c r="G28" i="14"/>
  <c r="F28" i="14"/>
  <c r="E28" i="14"/>
  <c r="D28" i="14"/>
  <c r="C28" i="14"/>
  <c r="B28" i="14"/>
  <c r="N27" i="14"/>
  <c r="L27" i="14"/>
  <c r="K27" i="14"/>
  <c r="M27" i="14" s="1"/>
  <c r="O27" i="14" s="1"/>
  <c r="J27" i="14"/>
  <c r="I27" i="14"/>
  <c r="H27" i="14"/>
  <c r="G27" i="14"/>
  <c r="F27" i="14"/>
  <c r="E27" i="14"/>
  <c r="D27" i="14"/>
  <c r="C27" i="14"/>
  <c r="B27" i="14"/>
  <c r="N26" i="14"/>
  <c r="L26" i="14"/>
  <c r="K26" i="14"/>
  <c r="M26" i="14" s="1"/>
  <c r="O26" i="14" s="1"/>
  <c r="J26" i="14"/>
  <c r="I26" i="14"/>
  <c r="H26" i="14"/>
  <c r="G26" i="14"/>
  <c r="F26" i="14"/>
  <c r="E26" i="14"/>
  <c r="D26" i="14"/>
  <c r="C26" i="14"/>
  <c r="B26" i="14"/>
  <c r="N25" i="14"/>
  <c r="L25" i="14"/>
  <c r="K25" i="14"/>
  <c r="J25" i="14"/>
  <c r="I25" i="14"/>
  <c r="H25" i="14"/>
  <c r="G25" i="14"/>
  <c r="F25" i="14"/>
  <c r="E25" i="14"/>
  <c r="D25" i="14"/>
  <c r="C25" i="14"/>
  <c r="B25" i="14"/>
  <c r="N24" i="14"/>
  <c r="L24" i="14"/>
  <c r="M24" i="14" s="1"/>
  <c r="O24" i="14" s="1"/>
  <c r="K24" i="14"/>
  <c r="J24" i="14"/>
  <c r="I24" i="14"/>
  <c r="H24" i="14"/>
  <c r="G24" i="14"/>
  <c r="F24" i="14"/>
  <c r="E24" i="14"/>
  <c r="D24" i="14"/>
  <c r="C24" i="14"/>
  <c r="B24" i="14"/>
  <c r="N23" i="14"/>
  <c r="L23" i="14"/>
  <c r="K23" i="14"/>
  <c r="J23" i="14"/>
  <c r="I23" i="14"/>
  <c r="H23" i="14"/>
  <c r="G23" i="14"/>
  <c r="F23" i="14"/>
  <c r="E23" i="14"/>
  <c r="D23" i="14"/>
  <c r="C23" i="14"/>
  <c r="B23" i="14"/>
  <c r="N22" i="14"/>
  <c r="L22" i="14"/>
  <c r="K22" i="14"/>
  <c r="J22" i="14"/>
  <c r="I22" i="14"/>
  <c r="H22" i="14"/>
  <c r="G22" i="14"/>
  <c r="F22" i="14"/>
  <c r="E22" i="14"/>
  <c r="D22" i="14"/>
  <c r="C22" i="14"/>
  <c r="B22" i="14"/>
  <c r="N21" i="14"/>
  <c r="L21" i="14"/>
  <c r="K21" i="14"/>
  <c r="J21" i="14"/>
  <c r="I21" i="14"/>
  <c r="H21" i="14"/>
  <c r="G21" i="14"/>
  <c r="F21" i="14"/>
  <c r="E21" i="14"/>
  <c r="D21" i="14"/>
  <c r="C21" i="14"/>
  <c r="B21" i="14"/>
  <c r="N20" i="14"/>
  <c r="L20" i="14"/>
  <c r="K20" i="14"/>
  <c r="J20" i="14"/>
  <c r="I20" i="14"/>
  <c r="H20" i="14"/>
  <c r="G20" i="14"/>
  <c r="F20" i="14"/>
  <c r="D20" i="14"/>
  <c r="C20" i="14"/>
  <c r="B20" i="14"/>
  <c r="N19" i="14"/>
  <c r="L19" i="14"/>
  <c r="M19" i="14" s="1"/>
  <c r="O19" i="14" s="1"/>
  <c r="K19" i="14"/>
  <c r="J19" i="14"/>
  <c r="I19" i="14"/>
  <c r="H19" i="14"/>
  <c r="G19" i="14"/>
  <c r="F19" i="14"/>
  <c r="E19" i="14"/>
  <c r="D19" i="14"/>
  <c r="C19" i="14"/>
  <c r="B19" i="14"/>
  <c r="N18" i="14"/>
  <c r="L18" i="14"/>
  <c r="K18" i="14"/>
  <c r="J18" i="14"/>
  <c r="I18" i="14"/>
  <c r="H18" i="14"/>
  <c r="G18" i="14"/>
  <c r="F18" i="14"/>
  <c r="E18" i="14"/>
  <c r="D18" i="14"/>
  <c r="C18" i="14"/>
  <c r="B18" i="14"/>
  <c r="N17" i="14"/>
  <c r="L17" i="14"/>
  <c r="M17" i="14" s="1"/>
  <c r="O17" i="14" s="1"/>
  <c r="K17" i="14"/>
  <c r="J17" i="14"/>
  <c r="I17" i="14"/>
  <c r="H17" i="14"/>
  <c r="G17" i="14"/>
  <c r="F17" i="14"/>
  <c r="E17" i="14"/>
  <c r="D17" i="14"/>
  <c r="C17" i="14"/>
  <c r="B17" i="14"/>
  <c r="N16" i="14"/>
  <c r="L16" i="14"/>
  <c r="K16" i="14"/>
  <c r="M16" i="14" s="1"/>
  <c r="O16" i="14" s="1"/>
  <c r="J16" i="14"/>
  <c r="I16" i="14"/>
  <c r="H16" i="14"/>
  <c r="G16" i="14"/>
  <c r="F16" i="14"/>
  <c r="E16" i="14"/>
  <c r="D16" i="14"/>
  <c r="C16" i="14"/>
  <c r="B16" i="14"/>
  <c r="N15" i="14"/>
  <c r="L15" i="14"/>
  <c r="M15" i="14" s="1"/>
  <c r="O15" i="14" s="1"/>
  <c r="K15" i="14"/>
  <c r="J15" i="14"/>
  <c r="I15" i="14"/>
  <c r="H15" i="14"/>
  <c r="G15" i="14"/>
  <c r="F15" i="14"/>
  <c r="E15" i="14"/>
  <c r="D15" i="14"/>
  <c r="C15" i="14"/>
  <c r="B15" i="14"/>
  <c r="N14" i="14"/>
  <c r="L14" i="14"/>
  <c r="K14" i="14"/>
  <c r="M14" i="14" s="1"/>
  <c r="O14" i="14" s="1"/>
  <c r="J14" i="14"/>
  <c r="I14" i="14"/>
  <c r="H14" i="14"/>
  <c r="G14" i="14"/>
  <c r="F14" i="14"/>
  <c r="E14" i="14"/>
  <c r="D14" i="14"/>
  <c r="C14" i="14"/>
  <c r="B14" i="14"/>
  <c r="N13" i="14"/>
  <c r="L13" i="14"/>
  <c r="K13" i="14"/>
  <c r="J13" i="14"/>
  <c r="I13" i="14"/>
  <c r="H13" i="14"/>
  <c r="G13" i="14"/>
  <c r="F13" i="14"/>
  <c r="E13" i="14"/>
  <c r="D13" i="14"/>
  <c r="C13" i="14"/>
  <c r="B13" i="14"/>
  <c r="N12" i="14"/>
  <c r="L12" i="14"/>
  <c r="K12" i="14"/>
  <c r="J12" i="14"/>
  <c r="I12" i="14"/>
  <c r="H12" i="14"/>
  <c r="G12" i="14"/>
  <c r="F12" i="14"/>
  <c r="E12" i="14"/>
  <c r="D12" i="14"/>
  <c r="C12" i="14"/>
  <c r="B12" i="14"/>
  <c r="N11" i="14"/>
  <c r="L11" i="14"/>
  <c r="M11" i="14" s="1"/>
  <c r="O11" i="14" s="1"/>
  <c r="K11" i="14"/>
  <c r="J11" i="14"/>
  <c r="I11" i="14"/>
  <c r="H11" i="14"/>
  <c r="G11" i="14"/>
  <c r="F11" i="14"/>
  <c r="E11" i="14"/>
  <c r="D11" i="14"/>
  <c r="C11" i="14"/>
  <c r="B11" i="14"/>
  <c r="N10" i="14"/>
  <c r="L10" i="14"/>
  <c r="K10" i="14"/>
  <c r="M10" i="14" s="1"/>
  <c r="O10" i="14" s="1"/>
  <c r="J10" i="14"/>
  <c r="I10" i="14"/>
  <c r="H10" i="14"/>
  <c r="G10" i="14"/>
  <c r="F10" i="14"/>
  <c r="E10" i="14"/>
  <c r="D10" i="14"/>
  <c r="C10" i="14"/>
  <c r="B10" i="14"/>
  <c r="N9" i="14"/>
  <c r="L9" i="14"/>
  <c r="K9" i="14"/>
  <c r="J9" i="14"/>
  <c r="I9" i="14"/>
  <c r="H9" i="14"/>
  <c r="G9" i="14"/>
  <c r="F9" i="14"/>
  <c r="E9" i="14"/>
  <c r="D9" i="14"/>
  <c r="C9" i="14"/>
  <c r="B9" i="14"/>
  <c r="I8" i="14"/>
  <c r="H8" i="14"/>
  <c r="G8" i="14"/>
  <c r="F8" i="14"/>
  <c r="E8" i="14"/>
  <c r="D8" i="14"/>
  <c r="C8" i="14"/>
  <c r="B8" i="14"/>
  <c r="M202" i="14"/>
  <c r="O202" i="14" s="1"/>
  <c r="M201" i="14"/>
  <c r="O201" i="14" s="1"/>
  <c r="M200" i="14"/>
  <c r="O200" i="14" s="1"/>
  <c r="M199" i="14"/>
  <c r="M198" i="14"/>
  <c r="O198" i="14" s="1"/>
  <c r="M197" i="14"/>
  <c r="M196" i="14"/>
  <c r="O196" i="14" s="1"/>
  <c r="M195" i="14"/>
  <c r="O195" i="14" s="1"/>
  <c r="M194" i="14"/>
  <c r="O194" i="14" s="1"/>
  <c r="M193" i="14"/>
  <c r="O193" i="14" s="1"/>
  <c r="M192" i="14"/>
  <c r="O192" i="14" s="1"/>
  <c r="M191" i="14"/>
  <c r="M190" i="14"/>
  <c r="O190" i="14" s="1"/>
  <c r="M189" i="14"/>
  <c r="O189" i="14" s="1"/>
  <c r="M188" i="14"/>
  <c r="O188" i="14" s="1"/>
  <c r="M187" i="14"/>
  <c r="O187" i="14" s="1"/>
  <c r="M186" i="14"/>
  <c r="O186" i="14" s="1"/>
  <c r="M185" i="14"/>
  <c r="O185" i="14" s="1"/>
  <c r="M184" i="14"/>
  <c r="O184" i="14" s="1"/>
  <c r="M183" i="14"/>
  <c r="M182" i="14"/>
  <c r="O182" i="14" s="1"/>
  <c r="M181" i="14"/>
  <c r="M180" i="14"/>
  <c r="O180" i="14" s="1"/>
  <c r="M179" i="14"/>
  <c r="O179" i="14" s="1"/>
  <c r="M178" i="14"/>
  <c r="O178" i="14" s="1"/>
  <c r="M177" i="14"/>
  <c r="O177" i="14" s="1"/>
  <c r="M176" i="14"/>
  <c r="O176" i="14" s="1"/>
  <c r="M175" i="14"/>
  <c r="M174" i="14"/>
  <c r="O174" i="14" s="1"/>
  <c r="M173" i="14"/>
  <c r="O173" i="14" s="1"/>
  <c r="M172" i="14"/>
  <c r="O172" i="14" s="1"/>
  <c r="M171" i="14"/>
  <c r="O171" i="14" s="1"/>
  <c r="M170" i="14"/>
  <c r="O170" i="14" s="1"/>
  <c r="M169" i="14"/>
  <c r="O169" i="14" s="1"/>
  <c r="M168" i="14"/>
  <c r="O168" i="14" s="1"/>
  <c r="M167" i="14"/>
  <c r="M166" i="14"/>
  <c r="O166" i="14" s="1"/>
  <c r="M165" i="14"/>
  <c r="M164" i="14"/>
  <c r="O164" i="14" s="1"/>
  <c r="M163" i="14"/>
  <c r="O163" i="14" s="1"/>
  <c r="M162" i="14"/>
  <c r="O162" i="14" s="1"/>
  <c r="M161" i="14"/>
  <c r="O161" i="14" s="1"/>
  <c r="M160" i="14"/>
  <c r="O160" i="14" s="1"/>
  <c r="M159" i="14"/>
  <c r="M158" i="14"/>
  <c r="O158" i="14" s="1"/>
  <c r="M157" i="14"/>
  <c r="O157" i="14" s="1"/>
  <c r="M156" i="14"/>
  <c r="O156" i="14" s="1"/>
  <c r="M155" i="14"/>
  <c r="O155" i="14" s="1"/>
  <c r="M154" i="14"/>
  <c r="O154" i="14" s="1"/>
  <c r="M153" i="14"/>
  <c r="O153" i="14" s="1"/>
  <c r="M152" i="14"/>
  <c r="O152" i="14" s="1"/>
  <c r="M151" i="14"/>
  <c r="M150" i="14"/>
  <c r="O150" i="14" s="1"/>
  <c r="M149" i="14"/>
  <c r="M148" i="14"/>
  <c r="O148" i="14" s="1"/>
  <c r="M147" i="14"/>
  <c r="O147" i="14" s="1"/>
  <c r="M146" i="14"/>
  <c r="O146" i="14" s="1"/>
  <c r="M145" i="14"/>
  <c r="M144" i="14"/>
  <c r="O144" i="14" s="1"/>
  <c r="M143" i="14"/>
  <c r="M142" i="14"/>
  <c r="O142" i="14" s="1"/>
  <c r="M141" i="14"/>
  <c r="O141" i="14" s="1"/>
  <c r="O140" i="14"/>
  <c r="M140" i="14"/>
  <c r="M139" i="14"/>
  <c r="M138" i="14"/>
  <c r="O138" i="14" s="1"/>
  <c r="M137" i="14"/>
  <c r="M136" i="14"/>
  <c r="O136" i="14" s="1"/>
  <c r="M135" i="14"/>
  <c r="O135" i="14" s="1"/>
  <c r="M134" i="14"/>
  <c r="O134" i="14" s="1"/>
  <c r="M133" i="14"/>
  <c r="O133" i="14" s="1"/>
  <c r="O132" i="14"/>
  <c r="M132" i="14"/>
  <c r="M131" i="14"/>
  <c r="M130" i="14"/>
  <c r="O130" i="14" s="1"/>
  <c r="M129" i="14"/>
  <c r="M128" i="14"/>
  <c r="O128" i="14" s="1"/>
  <c r="M127" i="14"/>
  <c r="O127" i="14" s="1"/>
  <c r="M126" i="14"/>
  <c r="O126" i="14" s="1"/>
  <c r="M125" i="14"/>
  <c r="O125" i="14" s="1"/>
  <c r="M124" i="14"/>
  <c r="O124" i="14" s="1"/>
  <c r="M123" i="14"/>
  <c r="M121" i="14"/>
  <c r="O121" i="14" s="1"/>
  <c r="M120" i="14"/>
  <c r="O120" i="14" s="1"/>
  <c r="M119" i="14"/>
  <c r="O119" i="14" s="1"/>
  <c r="M118" i="14"/>
  <c r="O118" i="14" s="1"/>
  <c r="M117" i="14"/>
  <c r="M116" i="14"/>
  <c r="O116" i="14" s="1"/>
  <c r="M114" i="14"/>
  <c r="O114" i="14" s="1"/>
  <c r="M113" i="14"/>
  <c r="O113" i="14" s="1"/>
  <c r="M112" i="14"/>
  <c r="O112" i="14" s="1"/>
  <c r="M111" i="14"/>
  <c r="O111" i="14" s="1"/>
  <c r="M109" i="14"/>
  <c r="O109" i="14" s="1"/>
  <c r="M107" i="14"/>
  <c r="O107" i="14" s="1"/>
  <c r="M105" i="14"/>
  <c r="O105" i="14" s="1"/>
  <c r="M104" i="14"/>
  <c r="O104" i="14" s="1"/>
  <c r="M103" i="14"/>
  <c r="M102" i="14"/>
  <c r="O102" i="14" s="1"/>
  <c r="M101" i="14"/>
  <c r="O101" i="14" s="1"/>
  <c r="M100" i="14"/>
  <c r="O100" i="14" s="1"/>
  <c r="M99" i="14"/>
  <c r="O99" i="14" s="1"/>
  <c r="M98" i="14"/>
  <c r="O98" i="14" s="1"/>
  <c r="M97" i="14"/>
  <c r="O97" i="14" s="1"/>
  <c r="M95" i="14"/>
  <c r="O95" i="14" s="1"/>
  <c r="M93" i="14"/>
  <c r="M91" i="14"/>
  <c r="O91" i="14" s="1"/>
  <c r="M90" i="14"/>
  <c r="O90" i="14" s="1"/>
  <c r="M89" i="14"/>
  <c r="M88" i="14"/>
  <c r="O88" i="14" s="1"/>
  <c r="M87" i="14"/>
  <c r="O87" i="14" s="1"/>
  <c r="M85" i="14"/>
  <c r="O85" i="14" s="1"/>
  <c r="M84" i="14"/>
  <c r="O84" i="14" s="1"/>
  <c r="M83" i="14"/>
  <c r="O83" i="14" s="1"/>
  <c r="M81" i="14"/>
  <c r="O81" i="14" s="1"/>
  <c r="M78" i="14"/>
  <c r="O78" i="14" s="1"/>
  <c r="M77" i="14"/>
  <c r="M76" i="14"/>
  <c r="O76" i="14" s="1"/>
  <c r="M75" i="14"/>
  <c r="O75" i="14" s="1"/>
  <c r="M73" i="14"/>
  <c r="M72" i="14"/>
  <c r="O72" i="14" s="1"/>
  <c r="M70" i="14"/>
  <c r="O70" i="14" s="1"/>
  <c r="M69" i="14"/>
  <c r="O69" i="14" s="1"/>
  <c r="M68" i="14"/>
  <c r="O68" i="14" s="1"/>
  <c r="M67" i="14"/>
  <c r="O67" i="14" s="1"/>
  <c r="M65" i="14"/>
  <c r="M62" i="14"/>
  <c r="O62" i="14" s="1"/>
  <c r="M61" i="14"/>
  <c r="M60" i="14"/>
  <c r="O60" i="14" s="1"/>
  <c r="M59" i="14"/>
  <c r="O59" i="14" s="1"/>
  <c r="M57" i="14"/>
  <c r="M56" i="14"/>
  <c r="O56" i="14" s="1"/>
  <c r="M54" i="14"/>
  <c r="O54" i="14" s="1"/>
  <c r="M53" i="14"/>
  <c r="M52" i="14"/>
  <c r="O52" i="14" s="1"/>
  <c r="M51" i="14"/>
  <c r="O51" i="14" s="1"/>
  <c r="M49" i="14"/>
  <c r="M46" i="14"/>
  <c r="O46" i="14" s="1"/>
  <c r="M45" i="14"/>
  <c r="M44" i="14"/>
  <c r="O44" i="14" s="1"/>
  <c r="M43" i="14"/>
  <c r="O43" i="14" s="1"/>
  <c r="M41" i="14"/>
  <c r="O41" i="14" s="1"/>
  <c r="M39" i="14"/>
  <c r="M38" i="14"/>
  <c r="O38" i="14" s="1"/>
  <c r="M37" i="14"/>
  <c r="O37" i="14" s="1"/>
  <c r="M36" i="14"/>
  <c r="O36" i="14" s="1"/>
  <c r="M34" i="14"/>
  <c r="O34" i="14" s="1"/>
  <c r="M33" i="14"/>
  <c r="M31" i="14"/>
  <c r="M29" i="14"/>
  <c r="O29" i="14" s="1"/>
  <c r="M28" i="14"/>
  <c r="O28" i="14" s="1"/>
  <c r="M25" i="14"/>
  <c r="O25" i="14" s="1"/>
  <c r="M23" i="14"/>
  <c r="M22" i="14"/>
  <c r="O22" i="14" s="1"/>
  <c r="M21" i="14"/>
  <c r="O21" i="14" s="1"/>
  <c r="M20" i="14"/>
  <c r="O20" i="14" s="1"/>
  <c r="M18" i="14"/>
  <c r="M13" i="14"/>
  <c r="O13" i="14" s="1"/>
  <c r="M12" i="14"/>
  <c r="O12" i="14" s="1"/>
  <c r="M9" i="14"/>
  <c r="O9" i="14" s="1"/>
  <c r="G7" i="14"/>
  <c r="E7" i="14"/>
  <c r="D7" i="14"/>
  <c r="C7" i="14"/>
  <c r="B7" i="14"/>
  <c r="N209" i="13"/>
  <c r="N208" i="13"/>
  <c r="N207" i="13"/>
  <c r="N206" i="13"/>
  <c r="N205" i="13"/>
  <c r="N204" i="13"/>
  <c r="N203" i="13"/>
  <c r="N202" i="13"/>
  <c r="N201" i="13"/>
  <c r="N200" i="13"/>
  <c r="N199" i="13"/>
  <c r="N198" i="13"/>
  <c r="N197" i="13"/>
  <c r="N196" i="13"/>
  <c r="N195" i="13"/>
  <c r="N194" i="13"/>
  <c r="N193" i="13"/>
  <c r="N192" i="13"/>
  <c r="N191" i="13"/>
  <c r="N190" i="13"/>
  <c r="N189" i="13"/>
  <c r="N188" i="13"/>
  <c r="N187" i="13"/>
  <c r="N186" i="13"/>
  <c r="N185" i="13"/>
  <c r="N184" i="13"/>
  <c r="N183" i="13"/>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J10" i="13"/>
  <c r="J9" i="13"/>
  <c r="J8" i="13"/>
  <c r="L9" i="13"/>
  <c r="L10" i="13"/>
  <c r="L11" i="13"/>
  <c r="L12" i="13"/>
  <c r="L13" i="13"/>
  <c r="L14" i="13"/>
  <c r="L15" i="13"/>
  <c r="L16" i="13"/>
  <c r="L17" i="13"/>
  <c r="L18" i="13"/>
  <c r="L19" i="13"/>
  <c r="L20" i="13"/>
  <c r="L21" i="13"/>
  <c r="L22" i="13"/>
  <c r="L23" i="13"/>
  <c r="L24" i="13"/>
  <c r="M24" i="13" s="1"/>
  <c r="O24" i="13" s="1"/>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M70" i="13" s="1"/>
  <c r="O70" i="13" s="1"/>
  <c r="L71" i="13"/>
  <c r="L72" i="13"/>
  <c r="L73" i="13"/>
  <c r="L74" i="13"/>
  <c r="L75" i="13"/>
  <c r="L76" i="13"/>
  <c r="L77" i="13"/>
  <c r="L78" i="13"/>
  <c r="L79" i="13"/>
  <c r="L80" i="13"/>
  <c r="L81" i="13"/>
  <c r="L82" i="13"/>
  <c r="L83" i="13"/>
  <c r="L84" i="13"/>
  <c r="L85" i="13"/>
  <c r="L86" i="13"/>
  <c r="M86" i="13" s="1"/>
  <c r="O86" i="13" s="1"/>
  <c r="L87" i="13"/>
  <c r="L88" i="13"/>
  <c r="L89" i="13"/>
  <c r="L90" i="13"/>
  <c r="L91" i="13"/>
  <c r="L92" i="13"/>
  <c r="L93" i="13"/>
  <c r="L94" i="13"/>
  <c r="L95" i="13"/>
  <c r="L96" i="13"/>
  <c r="L97" i="13"/>
  <c r="L98" i="13"/>
  <c r="L99" i="13"/>
  <c r="L100" i="13"/>
  <c r="L101" i="13"/>
  <c r="L102" i="13"/>
  <c r="L103" i="13"/>
  <c r="L104" i="13"/>
  <c r="M104" i="13" s="1"/>
  <c r="L105" i="13"/>
  <c r="L106" i="13"/>
  <c r="L107" i="13"/>
  <c r="L108" i="13"/>
  <c r="L109" i="13"/>
  <c r="L110" i="13"/>
  <c r="L111" i="13"/>
  <c r="L112" i="13"/>
  <c r="L113" i="13"/>
  <c r="L114" i="13"/>
  <c r="L115" i="13"/>
  <c r="L116" i="13"/>
  <c r="L117" i="13"/>
  <c r="L118" i="13"/>
  <c r="L119" i="13"/>
  <c r="L120" i="13"/>
  <c r="L121" i="13"/>
  <c r="L122" i="13"/>
  <c r="L123" i="13"/>
  <c r="L124" i="13"/>
  <c r="L125" i="13"/>
  <c r="M125" i="13" s="1"/>
  <c r="L126" i="13"/>
  <c r="L127" i="13"/>
  <c r="L128" i="13"/>
  <c r="L129" i="13"/>
  <c r="L130" i="13"/>
  <c r="L131" i="13"/>
  <c r="L132" i="13"/>
  <c r="L133" i="13"/>
  <c r="M133" i="13" s="1"/>
  <c r="L134" i="13"/>
  <c r="L135" i="13"/>
  <c r="L136" i="13"/>
  <c r="L137" i="13"/>
  <c r="L138" i="13"/>
  <c r="L139" i="13"/>
  <c r="L140" i="13"/>
  <c r="L141" i="13"/>
  <c r="L142" i="13"/>
  <c r="L143" i="13"/>
  <c r="L144" i="13"/>
  <c r="L145" i="13"/>
  <c r="L146" i="13"/>
  <c r="L147" i="13"/>
  <c r="L148" i="13"/>
  <c r="L149" i="13"/>
  <c r="M149" i="13" s="1"/>
  <c r="L150" i="13"/>
  <c r="M150" i="13" s="1"/>
  <c r="O150" i="13" s="1"/>
  <c r="L151" i="13"/>
  <c r="L152" i="13"/>
  <c r="L153" i="13"/>
  <c r="L154" i="13"/>
  <c r="L155" i="13"/>
  <c r="L156" i="13"/>
  <c r="L157" i="13"/>
  <c r="L158" i="13"/>
  <c r="L159" i="13"/>
  <c r="L160" i="13"/>
  <c r="L161" i="13"/>
  <c r="L162" i="13"/>
  <c r="L163" i="13"/>
  <c r="L164" i="13"/>
  <c r="L165" i="13"/>
  <c r="M165" i="13" s="1"/>
  <c r="L166" i="13"/>
  <c r="M166" i="13" s="1"/>
  <c r="O166" i="13" s="1"/>
  <c r="L167" i="13"/>
  <c r="L168" i="13"/>
  <c r="L169" i="13"/>
  <c r="L170" i="13"/>
  <c r="L171" i="13"/>
  <c r="L172" i="13"/>
  <c r="L173" i="13"/>
  <c r="L174" i="13"/>
  <c r="L175" i="13"/>
  <c r="L176" i="13"/>
  <c r="L177" i="13"/>
  <c r="L178" i="13"/>
  <c r="L179" i="13"/>
  <c r="L180" i="13"/>
  <c r="L181" i="13"/>
  <c r="L182" i="13"/>
  <c r="L183" i="13"/>
  <c r="L184" i="13"/>
  <c r="L185" i="13"/>
  <c r="L186" i="13"/>
  <c r="L187" i="13"/>
  <c r="L188" i="13"/>
  <c r="L189" i="13"/>
  <c r="L190" i="13"/>
  <c r="L191" i="13"/>
  <c r="L192" i="13"/>
  <c r="L193" i="13"/>
  <c r="L194" i="13"/>
  <c r="L195" i="13"/>
  <c r="L196" i="13"/>
  <c r="L197" i="13"/>
  <c r="L198" i="13"/>
  <c r="M198" i="13" s="1"/>
  <c r="O198" i="13" s="1"/>
  <c r="L199" i="13"/>
  <c r="L200" i="13"/>
  <c r="L201" i="13"/>
  <c r="L202" i="13"/>
  <c r="L203" i="13"/>
  <c r="L204" i="13"/>
  <c r="L205" i="13"/>
  <c r="L206" i="13"/>
  <c r="L207" i="13"/>
  <c r="L208" i="13"/>
  <c r="L209" i="13"/>
  <c r="L210" i="13"/>
  <c r="L211" i="13"/>
  <c r="L212" i="13"/>
  <c r="L213" i="13"/>
  <c r="L214" i="13"/>
  <c r="L215" i="13"/>
  <c r="L216" i="13"/>
  <c r="L217" i="13"/>
  <c r="L218" i="13"/>
  <c r="L219" i="13"/>
  <c r="L220" i="13"/>
  <c r="L221" i="13"/>
  <c r="L222" i="13"/>
  <c r="L223" i="13"/>
  <c r="L224" i="13"/>
  <c r="L225" i="13"/>
  <c r="L226" i="13"/>
  <c r="L227" i="13"/>
  <c r="L228" i="13"/>
  <c r="L229" i="13"/>
  <c r="L230" i="13"/>
  <c r="L231" i="13"/>
  <c r="L232" i="13"/>
  <c r="L233" i="13"/>
  <c r="L234" i="13"/>
  <c r="L235" i="13"/>
  <c r="L236" i="13"/>
  <c r="L237" i="13"/>
  <c r="L238" i="13"/>
  <c r="L239" i="13"/>
  <c r="L240" i="13"/>
  <c r="L241" i="13"/>
  <c r="L242" i="13"/>
  <c r="L243" i="13"/>
  <c r="L244" i="13"/>
  <c r="L245" i="13"/>
  <c r="L246" i="13"/>
  <c r="L247" i="13"/>
  <c r="L248" i="13"/>
  <c r="L249" i="13"/>
  <c r="L250" i="13"/>
  <c r="L251" i="13"/>
  <c r="L252" i="13"/>
  <c r="L253" i="13"/>
  <c r="L254" i="13"/>
  <c r="L255" i="13"/>
  <c r="L256" i="13"/>
  <c r="L257" i="13"/>
  <c r="L258" i="13"/>
  <c r="L259" i="13"/>
  <c r="L260" i="13"/>
  <c r="L261" i="13"/>
  <c r="L262" i="13"/>
  <c r="L263" i="13"/>
  <c r="L264" i="13"/>
  <c r="L265" i="13"/>
  <c r="L266" i="13"/>
  <c r="L267" i="13"/>
  <c r="L268" i="13"/>
  <c r="L269" i="13"/>
  <c r="L270" i="13"/>
  <c r="L271" i="13"/>
  <c r="L272" i="13"/>
  <c r="L273" i="13"/>
  <c r="L274" i="13"/>
  <c r="L275" i="13"/>
  <c r="L276" i="13"/>
  <c r="L277" i="13"/>
  <c r="L278" i="13"/>
  <c r="L279" i="13"/>
  <c r="L280" i="13"/>
  <c r="L281" i="13"/>
  <c r="L282" i="13"/>
  <c r="L283" i="13"/>
  <c r="L284" i="13"/>
  <c r="L285" i="13"/>
  <c r="L286" i="13"/>
  <c r="L287" i="13"/>
  <c r="L288" i="13"/>
  <c r="L289" i="13"/>
  <c r="L290" i="13"/>
  <c r="L291" i="13"/>
  <c r="L292" i="13"/>
  <c r="L293" i="13"/>
  <c r="L294" i="13"/>
  <c r="L295" i="13"/>
  <c r="L296" i="13"/>
  <c r="L297" i="13"/>
  <c r="L298" i="13"/>
  <c r="L299" i="13"/>
  <c r="L300" i="13"/>
  <c r="L301" i="13"/>
  <c r="L302" i="13"/>
  <c r="L303" i="13"/>
  <c r="L304" i="13"/>
  <c r="L305" i="1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2" i="13"/>
  <c r="K183" i="13"/>
  <c r="K184" i="13"/>
  <c r="K185" i="13"/>
  <c r="K186" i="13"/>
  <c r="K187" i="13"/>
  <c r="K188" i="13"/>
  <c r="K189" i="13"/>
  <c r="K190" i="13"/>
  <c r="K191" i="13"/>
  <c r="K192" i="13"/>
  <c r="K193" i="13"/>
  <c r="K194" i="13"/>
  <c r="K195" i="13"/>
  <c r="K196" i="13"/>
  <c r="K197" i="13"/>
  <c r="K198" i="13"/>
  <c r="K199" i="13"/>
  <c r="K200" i="13"/>
  <c r="M200" i="13" s="1"/>
  <c r="K201" i="13"/>
  <c r="K202" i="13"/>
  <c r="K203" i="13"/>
  <c r="K204" i="13"/>
  <c r="K205" i="13"/>
  <c r="K206" i="13"/>
  <c r="K207" i="13"/>
  <c r="K9" i="13"/>
  <c r="K10" i="13"/>
  <c r="K11" i="13"/>
  <c r="K12" i="13"/>
  <c r="M12" i="13" s="1"/>
  <c r="K13" i="13"/>
  <c r="K14" i="13"/>
  <c r="M14" i="13" s="1"/>
  <c r="O14" i="13" s="1"/>
  <c r="I209" i="13"/>
  <c r="H209" i="13"/>
  <c r="G209" i="13"/>
  <c r="F209" i="13"/>
  <c r="E209" i="13"/>
  <c r="D209" i="13"/>
  <c r="C209" i="13"/>
  <c r="B209" i="13"/>
  <c r="I208" i="13"/>
  <c r="H208" i="13"/>
  <c r="G208" i="13"/>
  <c r="F208" i="13"/>
  <c r="E208" i="13"/>
  <c r="D208" i="13"/>
  <c r="C208" i="13"/>
  <c r="B208" i="13"/>
  <c r="I207" i="13"/>
  <c r="H207" i="13"/>
  <c r="G207" i="13"/>
  <c r="F207" i="13"/>
  <c r="E207" i="13"/>
  <c r="D207" i="13"/>
  <c r="C207" i="13"/>
  <c r="B207" i="13"/>
  <c r="I206" i="13"/>
  <c r="H206" i="13"/>
  <c r="G206" i="13"/>
  <c r="F206" i="13"/>
  <c r="E206" i="13"/>
  <c r="D206" i="13"/>
  <c r="C206" i="13"/>
  <c r="B206" i="13"/>
  <c r="I205" i="13"/>
  <c r="H205" i="13"/>
  <c r="G205" i="13"/>
  <c r="F205" i="13"/>
  <c r="E205" i="13"/>
  <c r="D205" i="13"/>
  <c r="C205" i="13"/>
  <c r="B205" i="13"/>
  <c r="I204" i="13"/>
  <c r="H204" i="13"/>
  <c r="G204" i="13"/>
  <c r="F204" i="13"/>
  <c r="E204" i="13"/>
  <c r="D204" i="13"/>
  <c r="C204" i="13"/>
  <c r="B204" i="13"/>
  <c r="I203" i="13"/>
  <c r="H203" i="13"/>
  <c r="G203" i="13"/>
  <c r="F203" i="13"/>
  <c r="E203" i="13"/>
  <c r="D203" i="13"/>
  <c r="C203" i="13"/>
  <c r="B203" i="13"/>
  <c r="I202" i="13"/>
  <c r="H202" i="13"/>
  <c r="G202" i="13"/>
  <c r="F202" i="13"/>
  <c r="E202" i="13"/>
  <c r="D202" i="13"/>
  <c r="C202" i="13"/>
  <c r="B202" i="13"/>
  <c r="I201" i="13"/>
  <c r="H201" i="13"/>
  <c r="G201" i="13"/>
  <c r="F201" i="13"/>
  <c r="E201" i="13"/>
  <c r="D201" i="13"/>
  <c r="C201" i="13"/>
  <c r="B201" i="13"/>
  <c r="I200" i="13"/>
  <c r="H200" i="13"/>
  <c r="G200" i="13"/>
  <c r="F200" i="13"/>
  <c r="E200" i="13"/>
  <c r="D200" i="13"/>
  <c r="C200" i="13"/>
  <c r="B200" i="13"/>
  <c r="I199" i="13"/>
  <c r="H199" i="13"/>
  <c r="G199" i="13"/>
  <c r="F199" i="13"/>
  <c r="E199" i="13"/>
  <c r="D199" i="13"/>
  <c r="C199" i="13"/>
  <c r="B199" i="13"/>
  <c r="I198" i="13"/>
  <c r="H198" i="13"/>
  <c r="G198" i="13"/>
  <c r="F198" i="13"/>
  <c r="E198" i="13"/>
  <c r="D198" i="13"/>
  <c r="C198" i="13"/>
  <c r="B198" i="13"/>
  <c r="I197" i="13"/>
  <c r="H197" i="13"/>
  <c r="G197" i="13"/>
  <c r="F197" i="13"/>
  <c r="E197" i="13"/>
  <c r="D197" i="13"/>
  <c r="C197" i="13"/>
  <c r="B197" i="13"/>
  <c r="I196" i="13"/>
  <c r="H196" i="13"/>
  <c r="G196" i="13"/>
  <c r="F196" i="13"/>
  <c r="E196" i="13"/>
  <c r="D196" i="13"/>
  <c r="C196" i="13"/>
  <c r="B196" i="13"/>
  <c r="I195" i="13"/>
  <c r="H195" i="13"/>
  <c r="G195" i="13"/>
  <c r="F195" i="13"/>
  <c r="E195" i="13"/>
  <c r="D195" i="13"/>
  <c r="C195" i="13"/>
  <c r="B195" i="13"/>
  <c r="I194" i="13"/>
  <c r="H194" i="13"/>
  <c r="G194" i="13"/>
  <c r="F194" i="13"/>
  <c r="E194" i="13"/>
  <c r="D194" i="13"/>
  <c r="C194" i="13"/>
  <c r="B194" i="13"/>
  <c r="I193" i="13"/>
  <c r="H193" i="13"/>
  <c r="G193" i="13"/>
  <c r="F193" i="13"/>
  <c r="E193" i="13"/>
  <c r="D193" i="13"/>
  <c r="C193" i="13"/>
  <c r="B193" i="13"/>
  <c r="I192" i="13"/>
  <c r="H192" i="13"/>
  <c r="G192" i="13"/>
  <c r="F192" i="13"/>
  <c r="E192" i="13"/>
  <c r="D192" i="13"/>
  <c r="C192" i="13"/>
  <c r="B192" i="13"/>
  <c r="I191" i="13"/>
  <c r="H191" i="13"/>
  <c r="G191" i="13"/>
  <c r="F191" i="13"/>
  <c r="E191" i="13"/>
  <c r="D191" i="13"/>
  <c r="C191" i="13"/>
  <c r="B191" i="13"/>
  <c r="I190" i="13"/>
  <c r="H190" i="13"/>
  <c r="G190" i="13"/>
  <c r="F190" i="13"/>
  <c r="E190" i="13"/>
  <c r="D190" i="13"/>
  <c r="C190" i="13"/>
  <c r="B190" i="13"/>
  <c r="I189" i="13"/>
  <c r="H189" i="13"/>
  <c r="G189" i="13"/>
  <c r="F189" i="13"/>
  <c r="E189" i="13"/>
  <c r="D189" i="13"/>
  <c r="C189" i="13"/>
  <c r="B189" i="13"/>
  <c r="I188" i="13"/>
  <c r="H188" i="13"/>
  <c r="G188" i="13"/>
  <c r="F188" i="13"/>
  <c r="E188" i="13"/>
  <c r="D188" i="13"/>
  <c r="C188" i="13"/>
  <c r="B188" i="13"/>
  <c r="I187" i="13"/>
  <c r="H187" i="13"/>
  <c r="G187" i="13"/>
  <c r="F187" i="13"/>
  <c r="E187" i="13"/>
  <c r="D187" i="13"/>
  <c r="C187" i="13"/>
  <c r="B187" i="13"/>
  <c r="I186" i="13"/>
  <c r="H186" i="13"/>
  <c r="G186" i="13"/>
  <c r="F186" i="13"/>
  <c r="E186" i="13"/>
  <c r="D186" i="13"/>
  <c r="C186" i="13"/>
  <c r="B186" i="13"/>
  <c r="I185" i="13"/>
  <c r="H185" i="13"/>
  <c r="G185" i="13"/>
  <c r="F185" i="13"/>
  <c r="E185" i="13"/>
  <c r="D185" i="13"/>
  <c r="C185" i="13"/>
  <c r="B185" i="13"/>
  <c r="I184" i="13"/>
  <c r="H184" i="13"/>
  <c r="G184" i="13"/>
  <c r="F184" i="13"/>
  <c r="E184" i="13"/>
  <c r="D184" i="13"/>
  <c r="C184" i="13"/>
  <c r="B184" i="13"/>
  <c r="I183" i="13"/>
  <c r="H183" i="13"/>
  <c r="G183" i="13"/>
  <c r="F183" i="13"/>
  <c r="E183" i="13"/>
  <c r="D183" i="13"/>
  <c r="C183" i="13"/>
  <c r="B183" i="13"/>
  <c r="I182" i="13"/>
  <c r="H182" i="13"/>
  <c r="G182" i="13"/>
  <c r="F182" i="13"/>
  <c r="E182" i="13"/>
  <c r="D182" i="13"/>
  <c r="C182" i="13"/>
  <c r="B182" i="13"/>
  <c r="I181" i="13"/>
  <c r="H181" i="13"/>
  <c r="G181" i="13"/>
  <c r="F181" i="13"/>
  <c r="E181" i="13"/>
  <c r="D181" i="13"/>
  <c r="C181" i="13"/>
  <c r="B181" i="13"/>
  <c r="I180" i="13"/>
  <c r="H180" i="13"/>
  <c r="G180" i="13"/>
  <c r="F180" i="13"/>
  <c r="E180" i="13"/>
  <c r="D180" i="13"/>
  <c r="C180" i="13"/>
  <c r="B180" i="13"/>
  <c r="I179" i="13"/>
  <c r="H179" i="13"/>
  <c r="G179" i="13"/>
  <c r="F179" i="13"/>
  <c r="E179" i="13"/>
  <c r="D179" i="13"/>
  <c r="C179" i="13"/>
  <c r="B179" i="13"/>
  <c r="I178" i="13"/>
  <c r="H178" i="13"/>
  <c r="G178" i="13"/>
  <c r="F178" i="13"/>
  <c r="E178" i="13"/>
  <c r="D178" i="13"/>
  <c r="C178" i="13"/>
  <c r="B178" i="13"/>
  <c r="I177" i="13"/>
  <c r="H177" i="13"/>
  <c r="G177" i="13"/>
  <c r="F177" i="13"/>
  <c r="E177" i="13"/>
  <c r="D177" i="13"/>
  <c r="C177" i="13"/>
  <c r="B177" i="13"/>
  <c r="I176" i="13"/>
  <c r="H176" i="13"/>
  <c r="G176" i="13"/>
  <c r="F176" i="13"/>
  <c r="E176" i="13"/>
  <c r="D176" i="13"/>
  <c r="C176" i="13"/>
  <c r="B176" i="13"/>
  <c r="I175" i="13"/>
  <c r="H175" i="13"/>
  <c r="G175" i="13"/>
  <c r="F175" i="13"/>
  <c r="E175" i="13"/>
  <c r="D175" i="13"/>
  <c r="C175" i="13"/>
  <c r="B175" i="13"/>
  <c r="I174" i="13"/>
  <c r="H174" i="13"/>
  <c r="G174" i="13"/>
  <c r="F174" i="13"/>
  <c r="E174" i="13"/>
  <c r="D174" i="13"/>
  <c r="C174" i="13"/>
  <c r="B174" i="13"/>
  <c r="M173" i="13"/>
  <c r="I173" i="13"/>
  <c r="H173" i="13"/>
  <c r="G173" i="13"/>
  <c r="F173" i="13"/>
  <c r="E173" i="13"/>
  <c r="D173" i="13"/>
  <c r="C173" i="13"/>
  <c r="B173" i="13"/>
  <c r="I172" i="13"/>
  <c r="H172" i="13"/>
  <c r="G172" i="13"/>
  <c r="F172" i="13"/>
  <c r="E172" i="13"/>
  <c r="D172" i="13"/>
  <c r="C172" i="13"/>
  <c r="B172" i="13"/>
  <c r="I171" i="13"/>
  <c r="H171" i="13"/>
  <c r="G171" i="13"/>
  <c r="F171" i="13"/>
  <c r="E171" i="13"/>
  <c r="D171" i="13"/>
  <c r="C171" i="13"/>
  <c r="B171" i="13"/>
  <c r="I170" i="13"/>
  <c r="H170" i="13"/>
  <c r="G170" i="13"/>
  <c r="F170" i="13"/>
  <c r="E170" i="13"/>
  <c r="D170" i="13"/>
  <c r="C170" i="13"/>
  <c r="B170" i="13"/>
  <c r="I169" i="13"/>
  <c r="H169" i="13"/>
  <c r="G169" i="13"/>
  <c r="F169" i="13"/>
  <c r="E169" i="13"/>
  <c r="D169" i="13"/>
  <c r="C169" i="13"/>
  <c r="B169" i="13"/>
  <c r="I168" i="13"/>
  <c r="H168" i="13"/>
  <c r="G168" i="13"/>
  <c r="F168" i="13"/>
  <c r="E168" i="13"/>
  <c r="D168" i="13"/>
  <c r="C168" i="13"/>
  <c r="B168" i="13"/>
  <c r="I167" i="13"/>
  <c r="H167" i="13"/>
  <c r="G167" i="13"/>
  <c r="F167" i="13"/>
  <c r="E167" i="13"/>
  <c r="D167" i="13"/>
  <c r="C167" i="13"/>
  <c r="B167" i="13"/>
  <c r="I166" i="13"/>
  <c r="H166" i="13"/>
  <c r="G166" i="13"/>
  <c r="F166" i="13"/>
  <c r="E166" i="13"/>
  <c r="D166" i="13"/>
  <c r="C166" i="13"/>
  <c r="B166" i="13"/>
  <c r="I165" i="13"/>
  <c r="H165" i="13"/>
  <c r="G165" i="13"/>
  <c r="F165" i="13"/>
  <c r="E165" i="13"/>
  <c r="D165" i="13"/>
  <c r="C165" i="13"/>
  <c r="B165" i="13"/>
  <c r="I164" i="13"/>
  <c r="H164" i="13"/>
  <c r="G164" i="13"/>
  <c r="F164" i="13"/>
  <c r="E164" i="13"/>
  <c r="D164" i="13"/>
  <c r="C164" i="13"/>
  <c r="B164" i="13"/>
  <c r="I163" i="13"/>
  <c r="H163" i="13"/>
  <c r="G163" i="13"/>
  <c r="F163" i="13"/>
  <c r="E163" i="13"/>
  <c r="D163" i="13"/>
  <c r="C163" i="13"/>
  <c r="B163" i="13"/>
  <c r="I162" i="13"/>
  <c r="H162" i="13"/>
  <c r="G162" i="13"/>
  <c r="F162" i="13"/>
  <c r="E162" i="13"/>
  <c r="D162" i="13"/>
  <c r="C162" i="13"/>
  <c r="B162" i="13"/>
  <c r="I161" i="13"/>
  <c r="H161" i="13"/>
  <c r="G161" i="13"/>
  <c r="F161" i="13"/>
  <c r="E161" i="13"/>
  <c r="D161" i="13"/>
  <c r="C161" i="13"/>
  <c r="B161" i="13"/>
  <c r="I160" i="13"/>
  <c r="H160" i="13"/>
  <c r="G160" i="13"/>
  <c r="F160" i="13"/>
  <c r="E160" i="13"/>
  <c r="D160" i="13"/>
  <c r="C160" i="13"/>
  <c r="B160" i="13"/>
  <c r="I159" i="13"/>
  <c r="H159" i="13"/>
  <c r="G159" i="13"/>
  <c r="F159" i="13"/>
  <c r="E159" i="13"/>
  <c r="D159" i="13"/>
  <c r="C159" i="13"/>
  <c r="B159" i="13"/>
  <c r="I158" i="13"/>
  <c r="H158" i="13"/>
  <c r="G158" i="13"/>
  <c r="F158" i="13"/>
  <c r="E158" i="13"/>
  <c r="D158" i="13"/>
  <c r="C158" i="13"/>
  <c r="B158" i="13"/>
  <c r="I157" i="13"/>
  <c r="H157" i="13"/>
  <c r="G157" i="13"/>
  <c r="F157" i="13"/>
  <c r="E157" i="13"/>
  <c r="D157" i="13"/>
  <c r="C157" i="13"/>
  <c r="B157" i="13"/>
  <c r="I156" i="13"/>
  <c r="H156" i="13"/>
  <c r="G156" i="13"/>
  <c r="F156" i="13"/>
  <c r="E156" i="13"/>
  <c r="D156" i="13"/>
  <c r="C156" i="13"/>
  <c r="B156" i="13"/>
  <c r="I155" i="13"/>
  <c r="H155" i="13"/>
  <c r="G155" i="13"/>
  <c r="F155" i="13"/>
  <c r="E155" i="13"/>
  <c r="D155" i="13"/>
  <c r="C155" i="13"/>
  <c r="B155" i="13"/>
  <c r="I154" i="13"/>
  <c r="H154" i="13"/>
  <c r="G154" i="13"/>
  <c r="F154" i="13"/>
  <c r="E154" i="13"/>
  <c r="D154" i="13"/>
  <c r="C154" i="13"/>
  <c r="B154" i="13"/>
  <c r="I153" i="13"/>
  <c r="H153" i="13"/>
  <c r="G153" i="13"/>
  <c r="F153" i="13"/>
  <c r="E153" i="13"/>
  <c r="D153" i="13"/>
  <c r="C153" i="13"/>
  <c r="B153" i="13"/>
  <c r="I152" i="13"/>
  <c r="H152" i="13"/>
  <c r="G152" i="13"/>
  <c r="F152" i="13"/>
  <c r="E152" i="13"/>
  <c r="D152" i="13"/>
  <c r="C152" i="13"/>
  <c r="B152" i="13"/>
  <c r="I151" i="13"/>
  <c r="H151" i="13"/>
  <c r="G151" i="13"/>
  <c r="F151" i="13"/>
  <c r="E151" i="13"/>
  <c r="D151" i="13"/>
  <c r="C151" i="13"/>
  <c r="B151" i="13"/>
  <c r="I150" i="13"/>
  <c r="H150" i="13"/>
  <c r="G150" i="13"/>
  <c r="F150" i="13"/>
  <c r="E150" i="13"/>
  <c r="D150" i="13"/>
  <c r="C150" i="13"/>
  <c r="B150" i="13"/>
  <c r="I149" i="13"/>
  <c r="H149" i="13"/>
  <c r="G149" i="13"/>
  <c r="F149" i="13"/>
  <c r="E149" i="13"/>
  <c r="D149" i="13"/>
  <c r="C149" i="13"/>
  <c r="B149" i="13"/>
  <c r="M148" i="13"/>
  <c r="I148" i="13"/>
  <c r="H148" i="13"/>
  <c r="G148" i="13"/>
  <c r="F148" i="13"/>
  <c r="E148" i="13"/>
  <c r="D148" i="13"/>
  <c r="C148" i="13"/>
  <c r="B148" i="13"/>
  <c r="I147" i="13"/>
  <c r="H147" i="13"/>
  <c r="G147" i="13"/>
  <c r="F147" i="13"/>
  <c r="E147" i="13"/>
  <c r="D147" i="13"/>
  <c r="C147" i="13"/>
  <c r="B147" i="13"/>
  <c r="I146" i="13"/>
  <c r="H146" i="13"/>
  <c r="G146" i="13"/>
  <c r="F146" i="13"/>
  <c r="E146" i="13"/>
  <c r="D146" i="13"/>
  <c r="C146" i="13"/>
  <c r="B146" i="13"/>
  <c r="I145" i="13"/>
  <c r="H145" i="13"/>
  <c r="G145" i="13"/>
  <c r="F145" i="13"/>
  <c r="E145" i="13"/>
  <c r="D145" i="13"/>
  <c r="C145" i="13"/>
  <c r="B145" i="13"/>
  <c r="I144" i="13"/>
  <c r="H144" i="13"/>
  <c r="G144" i="13"/>
  <c r="F144" i="13"/>
  <c r="E144" i="13"/>
  <c r="D144" i="13"/>
  <c r="C144" i="13"/>
  <c r="B144" i="13"/>
  <c r="I143" i="13"/>
  <c r="H143" i="13"/>
  <c r="G143" i="13"/>
  <c r="F143" i="13"/>
  <c r="E143" i="13"/>
  <c r="D143" i="13"/>
  <c r="C143" i="13"/>
  <c r="B143" i="13"/>
  <c r="I142" i="13"/>
  <c r="H142" i="13"/>
  <c r="G142" i="13"/>
  <c r="F142" i="13"/>
  <c r="E142" i="13"/>
  <c r="D142" i="13"/>
  <c r="C142" i="13"/>
  <c r="B142" i="13"/>
  <c r="M141" i="13"/>
  <c r="I141" i="13"/>
  <c r="H141" i="13"/>
  <c r="G141" i="13"/>
  <c r="F141" i="13"/>
  <c r="E141" i="13"/>
  <c r="D141" i="13"/>
  <c r="C141" i="13"/>
  <c r="B141" i="13"/>
  <c r="I140" i="13"/>
  <c r="H140" i="13"/>
  <c r="G140" i="13"/>
  <c r="F140" i="13"/>
  <c r="E140" i="13"/>
  <c r="D140" i="13"/>
  <c r="C140" i="13"/>
  <c r="B140" i="13"/>
  <c r="I139" i="13"/>
  <c r="H139" i="13"/>
  <c r="G139" i="13"/>
  <c r="F139" i="13"/>
  <c r="E139" i="13"/>
  <c r="D139" i="13"/>
  <c r="C139" i="13"/>
  <c r="B139" i="13"/>
  <c r="I138" i="13"/>
  <c r="H138" i="13"/>
  <c r="G138" i="13"/>
  <c r="F138" i="13"/>
  <c r="E138" i="13"/>
  <c r="D138" i="13"/>
  <c r="C138" i="13"/>
  <c r="B138" i="13"/>
  <c r="I137" i="13"/>
  <c r="H137" i="13"/>
  <c r="G137" i="13"/>
  <c r="F137" i="13"/>
  <c r="E137" i="13"/>
  <c r="D137" i="13"/>
  <c r="C137" i="13"/>
  <c r="B137" i="13"/>
  <c r="I136" i="13"/>
  <c r="H136" i="13"/>
  <c r="G136" i="13"/>
  <c r="F136" i="13"/>
  <c r="E136" i="13"/>
  <c r="D136" i="13"/>
  <c r="C136" i="13"/>
  <c r="B136" i="13"/>
  <c r="I135" i="13"/>
  <c r="H135" i="13"/>
  <c r="G135" i="13"/>
  <c r="F135" i="13"/>
  <c r="E135" i="13"/>
  <c r="D135" i="13"/>
  <c r="C135" i="13"/>
  <c r="B135" i="13"/>
  <c r="I134" i="13"/>
  <c r="H134" i="13"/>
  <c r="G134" i="13"/>
  <c r="F134" i="13"/>
  <c r="E134" i="13"/>
  <c r="D134" i="13"/>
  <c r="C134" i="13"/>
  <c r="B134" i="13"/>
  <c r="I133" i="13"/>
  <c r="H133" i="13"/>
  <c r="G133" i="13"/>
  <c r="F133" i="13"/>
  <c r="E133" i="13"/>
  <c r="D133" i="13"/>
  <c r="C133" i="13"/>
  <c r="B133" i="13"/>
  <c r="I132" i="13"/>
  <c r="H132" i="13"/>
  <c r="G132" i="13"/>
  <c r="F132" i="13"/>
  <c r="E132" i="13"/>
  <c r="D132" i="13"/>
  <c r="C132" i="13"/>
  <c r="B132" i="13"/>
  <c r="I131" i="13"/>
  <c r="H131" i="13"/>
  <c r="G131" i="13"/>
  <c r="F131" i="13"/>
  <c r="E131" i="13"/>
  <c r="D131" i="13"/>
  <c r="C131" i="13"/>
  <c r="B131" i="13"/>
  <c r="I130" i="13"/>
  <c r="H130" i="13"/>
  <c r="G130" i="13"/>
  <c r="F130" i="13"/>
  <c r="E130" i="13"/>
  <c r="D130" i="13"/>
  <c r="C130" i="13"/>
  <c r="B130" i="13"/>
  <c r="M129" i="13"/>
  <c r="I129" i="13"/>
  <c r="H129" i="13"/>
  <c r="G129" i="13"/>
  <c r="F129" i="13"/>
  <c r="E129" i="13"/>
  <c r="D129" i="13"/>
  <c r="C129" i="13"/>
  <c r="B129" i="13"/>
  <c r="I128" i="13"/>
  <c r="H128" i="13"/>
  <c r="G128" i="13"/>
  <c r="F128" i="13"/>
  <c r="E128" i="13"/>
  <c r="D128" i="13"/>
  <c r="C128" i="13"/>
  <c r="B128" i="13"/>
  <c r="I127" i="13"/>
  <c r="H127" i="13"/>
  <c r="G127" i="13"/>
  <c r="F127" i="13"/>
  <c r="E127" i="13"/>
  <c r="D127" i="13"/>
  <c r="C127" i="13"/>
  <c r="B127" i="13"/>
  <c r="I126" i="13"/>
  <c r="H126" i="13"/>
  <c r="G126" i="13"/>
  <c r="F126" i="13"/>
  <c r="E126" i="13"/>
  <c r="D126" i="13"/>
  <c r="C126" i="13"/>
  <c r="B126" i="13"/>
  <c r="I125" i="13"/>
  <c r="H125" i="13"/>
  <c r="G125" i="13"/>
  <c r="F125" i="13"/>
  <c r="E125" i="13"/>
  <c r="D125" i="13"/>
  <c r="C125" i="13"/>
  <c r="B125" i="13"/>
  <c r="I124" i="13"/>
  <c r="H124" i="13"/>
  <c r="G124" i="13"/>
  <c r="F124" i="13"/>
  <c r="E124" i="13"/>
  <c r="D124" i="13"/>
  <c r="C124" i="13"/>
  <c r="B124" i="13"/>
  <c r="I123" i="13"/>
  <c r="H123" i="13"/>
  <c r="G123" i="13"/>
  <c r="F123" i="13"/>
  <c r="E123" i="13"/>
  <c r="D123" i="13"/>
  <c r="C123" i="13"/>
  <c r="B123" i="13"/>
  <c r="I122" i="13"/>
  <c r="H122" i="13"/>
  <c r="G122" i="13"/>
  <c r="F122" i="13"/>
  <c r="E122" i="13"/>
  <c r="D122" i="13"/>
  <c r="C122" i="13"/>
  <c r="B122" i="13"/>
  <c r="I121" i="13"/>
  <c r="H121" i="13"/>
  <c r="G121" i="13"/>
  <c r="F121" i="13"/>
  <c r="E121" i="13"/>
  <c r="D121" i="13"/>
  <c r="C121" i="13"/>
  <c r="B121" i="13"/>
  <c r="I120" i="13"/>
  <c r="H120" i="13"/>
  <c r="G120" i="13"/>
  <c r="F120" i="13"/>
  <c r="E120" i="13"/>
  <c r="D120" i="13"/>
  <c r="C120" i="13"/>
  <c r="B120" i="13"/>
  <c r="I119" i="13"/>
  <c r="H119" i="13"/>
  <c r="G119" i="13"/>
  <c r="F119" i="13"/>
  <c r="E119" i="13"/>
  <c r="D119" i="13"/>
  <c r="C119" i="13"/>
  <c r="B119" i="13"/>
  <c r="I118" i="13"/>
  <c r="H118" i="13"/>
  <c r="G118" i="13"/>
  <c r="F118" i="13"/>
  <c r="E118" i="13"/>
  <c r="D118" i="13"/>
  <c r="C118" i="13"/>
  <c r="B118" i="13"/>
  <c r="I117" i="13"/>
  <c r="H117" i="13"/>
  <c r="G117" i="13"/>
  <c r="F117" i="13"/>
  <c r="E117" i="13"/>
  <c r="D117" i="13"/>
  <c r="C117" i="13"/>
  <c r="B117" i="13"/>
  <c r="I116" i="13"/>
  <c r="H116" i="13"/>
  <c r="G116" i="13"/>
  <c r="F116" i="13"/>
  <c r="E116" i="13"/>
  <c r="D116" i="13"/>
  <c r="C116" i="13"/>
  <c r="B116" i="13"/>
  <c r="I115" i="13"/>
  <c r="H115" i="13"/>
  <c r="G115" i="13"/>
  <c r="F115" i="13"/>
  <c r="E115" i="13"/>
  <c r="D115" i="13"/>
  <c r="C115" i="13"/>
  <c r="B115" i="13"/>
  <c r="I114" i="13"/>
  <c r="H114" i="13"/>
  <c r="G114" i="13"/>
  <c r="F114" i="13"/>
  <c r="E114" i="13"/>
  <c r="D114" i="13"/>
  <c r="C114" i="13"/>
  <c r="B114" i="13"/>
  <c r="M113" i="13"/>
  <c r="I113" i="13"/>
  <c r="H113" i="13"/>
  <c r="G113" i="13"/>
  <c r="F113" i="13"/>
  <c r="E113" i="13"/>
  <c r="D113" i="13"/>
  <c r="C113" i="13"/>
  <c r="B113" i="13"/>
  <c r="I112" i="13"/>
  <c r="H112" i="13"/>
  <c r="G112" i="13"/>
  <c r="F112" i="13"/>
  <c r="E112" i="13"/>
  <c r="D112" i="13"/>
  <c r="C112" i="13"/>
  <c r="B112" i="13"/>
  <c r="I111" i="13"/>
  <c r="H111" i="13"/>
  <c r="G111" i="13"/>
  <c r="F111" i="13"/>
  <c r="E111" i="13"/>
  <c r="D111" i="13"/>
  <c r="C111" i="13"/>
  <c r="B111" i="13"/>
  <c r="I110" i="13"/>
  <c r="H110" i="13"/>
  <c r="G110" i="13"/>
  <c r="F110" i="13"/>
  <c r="E110" i="13"/>
  <c r="D110" i="13"/>
  <c r="C110" i="13"/>
  <c r="B110" i="13"/>
  <c r="M109" i="13"/>
  <c r="I109" i="13"/>
  <c r="H109" i="13"/>
  <c r="G109" i="13"/>
  <c r="F109" i="13"/>
  <c r="E109" i="13"/>
  <c r="D109" i="13"/>
  <c r="C109" i="13"/>
  <c r="B109" i="13"/>
  <c r="I108" i="13"/>
  <c r="H108" i="13"/>
  <c r="G108" i="13"/>
  <c r="F108" i="13"/>
  <c r="E108" i="13"/>
  <c r="D108" i="13"/>
  <c r="C108" i="13"/>
  <c r="B108" i="13"/>
  <c r="I107" i="13"/>
  <c r="H107" i="13"/>
  <c r="G107" i="13"/>
  <c r="F107" i="13"/>
  <c r="E107" i="13"/>
  <c r="D107" i="13"/>
  <c r="C107" i="13"/>
  <c r="B107" i="13"/>
  <c r="I106" i="13"/>
  <c r="H106" i="13"/>
  <c r="G106" i="13"/>
  <c r="F106" i="13"/>
  <c r="E106" i="13"/>
  <c r="D106" i="13"/>
  <c r="C106" i="13"/>
  <c r="B106" i="13"/>
  <c r="M105" i="13"/>
  <c r="I105" i="13"/>
  <c r="H105" i="13"/>
  <c r="G105" i="13"/>
  <c r="F105" i="13"/>
  <c r="E105" i="13"/>
  <c r="D105" i="13"/>
  <c r="C105" i="13"/>
  <c r="B105" i="13"/>
  <c r="I104" i="13"/>
  <c r="H104" i="13"/>
  <c r="G104" i="13"/>
  <c r="F104" i="13"/>
  <c r="E104" i="13"/>
  <c r="D104" i="13"/>
  <c r="C104" i="13"/>
  <c r="B104" i="13"/>
  <c r="I103" i="13"/>
  <c r="H103" i="13"/>
  <c r="G103" i="13"/>
  <c r="F103" i="13"/>
  <c r="E103" i="13"/>
  <c r="D103" i="13"/>
  <c r="C103" i="13"/>
  <c r="B103" i="13"/>
  <c r="I102" i="13"/>
  <c r="H102" i="13"/>
  <c r="G102" i="13"/>
  <c r="F102" i="13"/>
  <c r="E102" i="13"/>
  <c r="D102" i="13"/>
  <c r="C102" i="13"/>
  <c r="B102" i="13"/>
  <c r="I101" i="13"/>
  <c r="H101" i="13"/>
  <c r="G101" i="13"/>
  <c r="F101" i="13"/>
  <c r="E101" i="13"/>
  <c r="D101" i="13"/>
  <c r="C101" i="13"/>
  <c r="B101" i="13"/>
  <c r="I100" i="13"/>
  <c r="H100" i="13"/>
  <c r="G100" i="13"/>
  <c r="F100" i="13"/>
  <c r="E100" i="13"/>
  <c r="D100" i="13"/>
  <c r="C100" i="13"/>
  <c r="B100" i="13"/>
  <c r="I99" i="13"/>
  <c r="H99" i="13"/>
  <c r="G99" i="13"/>
  <c r="F99" i="13"/>
  <c r="E99" i="13"/>
  <c r="D99" i="13"/>
  <c r="C99" i="13"/>
  <c r="B99" i="13"/>
  <c r="I98" i="13"/>
  <c r="H98" i="13"/>
  <c r="G98" i="13"/>
  <c r="F98" i="13"/>
  <c r="E98" i="13"/>
  <c r="D98" i="13"/>
  <c r="C98" i="13"/>
  <c r="B98" i="13"/>
  <c r="M97" i="13"/>
  <c r="I97" i="13"/>
  <c r="H97" i="13"/>
  <c r="G97" i="13"/>
  <c r="F97" i="13"/>
  <c r="E97" i="13"/>
  <c r="D97" i="13"/>
  <c r="C97" i="13"/>
  <c r="B97" i="13"/>
  <c r="M96" i="13"/>
  <c r="I96" i="13"/>
  <c r="H96" i="13"/>
  <c r="G96" i="13"/>
  <c r="F96" i="13"/>
  <c r="E96" i="13"/>
  <c r="D96" i="13"/>
  <c r="C96" i="13"/>
  <c r="B96" i="13"/>
  <c r="I95" i="13"/>
  <c r="H95" i="13"/>
  <c r="G95" i="13"/>
  <c r="F95" i="13"/>
  <c r="E95" i="13"/>
  <c r="D95" i="13"/>
  <c r="C95" i="13"/>
  <c r="B95" i="13"/>
  <c r="I94" i="13"/>
  <c r="H94" i="13"/>
  <c r="G94" i="13"/>
  <c r="F94" i="13"/>
  <c r="E94" i="13"/>
  <c r="D94" i="13"/>
  <c r="C94" i="13"/>
  <c r="B94" i="13"/>
  <c r="M93" i="13"/>
  <c r="I93" i="13"/>
  <c r="H93" i="13"/>
  <c r="G93" i="13"/>
  <c r="F93" i="13"/>
  <c r="E93" i="13"/>
  <c r="D93" i="13"/>
  <c r="C93" i="13"/>
  <c r="B93" i="13"/>
  <c r="I92" i="13"/>
  <c r="H92" i="13"/>
  <c r="G92" i="13"/>
  <c r="F92" i="13"/>
  <c r="E92" i="13"/>
  <c r="D92" i="13"/>
  <c r="C92" i="13"/>
  <c r="B92" i="13"/>
  <c r="I91" i="13"/>
  <c r="H91" i="13"/>
  <c r="G91" i="13"/>
  <c r="F91" i="13"/>
  <c r="E91" i="13"/>
  <c r="D91" i="13"/>
  <c r="C91" i="13"/>
  <c r="B91" i="13"/>
  <c r="M90" i="13"/>
  <c r="I90" i="13"/>
  <c r="H90" i="13"/>
  <c r="G90" i="13"/>
  <c r="F90" i="13"/>
  <c r="E90" i="13"/>
  <c r="D90" i="13"/>
  <c r="C90" i="13"/>
  <c r="B90" i="13"/>
  <c r="I89" i="13"/>
  <c r="H89" i="13"/>
  <c r="G89" i="13"/>
  <c r="F89" i="13"/>
  <c r="E89" i="13"/>
  <c r="D89" i="13"/>
  <c r="C89" i="13"/>
  <c r="B89" i="13"/>
  <c r="I88" i="13"/>
  <c r="H88" i="13"/>
  <c r="G88" i="13"/>
  <c r="F88" i="13"/>
  <c r="E88" i="13"/>
  <c r="D88" i="13"/>
  <c r="C88" i="13"/>
  <c r="B88" i="13"/>
  <c r="I87" i="13"/>
  <c r="H87" i="13"/>
  <c r="G87" i="13"/>
  <c r="F87" i="13"/>
  <c r="E87" i="13"/>
  <c r="D87" i="13"/>
  <c r="C87" i="13"/>
  <c r="B87" i="13"/>
  <c r="I86" i="13"/>
  <c r="H86" i="13"/>
  <c r="G86" i="13"/>
  <c r="F86" i="13"/>
  <c r="E86" i="13"/>
  <c r="D86" i="13"/>
  <c r="C86" i="13"/>
  <c r="B86" i="13"/>
  <c r="M85" i="13"/>
  <c r="I85" i="13"/>
  <c r="H85" i="13"/>
  <c r="G85" i="13"/>
  <c r="F85" i="13"/>
  <c r="E85" i="13"/>
  <c r="D85" i="13"/>
  <c r="C85" i="13"/>
  <c r="B85" i="13"/>
  <c r="M84" i="13"/>
  <c r="I84" i="13"/>
  <c r="H84" i="13"/>
  <c r="G84" i="13"/>
  <c r="F84" i="13"/>
  <c r="E84" i="13"/>
  <c r="D84" i="13"/>
  <c r="C84" i="13"/>
  <c r="B84" i="13"/>
  <c r="I83" i="13"/>
  <c r="H83" i="13"/>
  <c r="G83" i="13"/>
  <c r="F83" i="13"/>
  <c r="E83" i="13"/>
  <c r="D83" i="13"/>
  <c r="C83" i="13"/>
  <c r="B83" i="13"/>
  <c r="I82" i="13"/>
  <c r="H82" i="13"/>
  <c r="G82" i="13"/>
  <c r="F82" i="13"/>
  <c r="E82" i="13"/>
  <c r="D82" i="13"/>
  <c r="C82" i="13"/>
  <c r="B82" i="13"/>
  <c r="M81" i="13"/>
  <c r="I81" i="13"/>
  <c r="H81" i="13"/>
  <c r="G81" i="13"/>
  <c r="F81" i="13"/>
  <c r="E81" i="13"/>
  <c r="D81" i="13"/>
  <c r="C81" i="13"/>
  <c r="B81" i="13"/>
  <c r="I80" i="13"/>
  <c r="H80" i="13"/>
  <c r="G80" i="13"/>
  <c r="F80" i="13"/>
  <c r="E80" i="13"/>
  <c r="D80" i="13"/>
  <c r="C80" i="13"/>
  <c r="B80" i="13"/>
  <c r="I79" i="13"/>
  <c r="H79" i="13"/>
  <c r="G79" i="13"/>
  <c r="F79" i="13"/>
  <c r="E79" i="13"/>
  <c r="D79" i="13"/>
  <c r="C79" i="13"/>
  <c r="B79" i="13"/>
  <c r="I78" i="13"/>
  <c r="H78" i="13"/>
  <c r="G78" i="13"/>
  <c r="F78" i="13"/>
  <c r="E78" i="13"/>
  <c r="D78" i="13"/>
  <c r="C78" i="13"/>
  <c r="B78" i="13"/>
  <c r="M77" i="13"/>
  <c r="I77" i="13"/>
  <c r="H77" i="13"/>
  <c r="G77" i="13"/>
  <c r="F77" i="13"/>
  <c r="E77" i="13"/>
  <c r="D77" i="13"/>
  <c r="C77" i="13"/>
  <c r="B77" i="13"/>
  <c r="I76" i="13"/>
  <c r="H76" i="13"/>
  <c r="G76" i="13"/>
  <c r="F76" i="13"/>
  <c r="E76" i="13"/>
  <c r="D76" i="13"/>
  <c r="C76" i="13"/>
  <c r="B76" i="13"/>
  <c r="I75" i="13"/>
  <c r="H75" i="13"/>
  <c r="G75" i="13"/>
  <c r="F75" i="13"/>
  <c r="E75" i="13"/>
  <c r="D75" i="13"/>
  <c r="C75" i="13"/>
  <c r="B75" i="13"/>
  <c r="I74" i="13"/>
  <c r="H74" i="13"/>
  <c r="G74" i="13"/>
  <c r="F74" i="13"/>
  <c r="E74" i="13"/>
  <c r="D74" i="13"/>
  <c r="C74" i="13"/>
  <c r="B74" i="13"/>
  <c r="I73" i="13"/>
  <c r="H73" i="13"/>
  <c r="G73" i="13"/>
  <c r="F73" i="13"/>
  <c r="E73" i="13"/>
  <c r="D73" i="13"/>
  <c r="C73" i="13"/>
  <c r="B73" i="13"/>
  <c r="I72" i="13"/>
  <c r="H72" i="13"/>
  <c r="G72" i="13"/>
  <c r="F72" i="13"/>
  <c r="E72" i="13"/>
  <c r="D72" i="13"/>
  <c r="C72" i="13"/>
  <c r="B72" i="13"/>
  <c r="I71" i="13"/>
  <c r="H71" i="13"/>
  <c r="G71" i="13"/>
  <c r="F71" i="13"/>
  <c r="E71" i="13"/>
  <c r="D71" i="13"/>
  <c r="C71" i="13"/>
  <c r="B71" i="13"/>
  <c r="I70" i="13"/>
  <c r="H70" i="13"/>
  <c r="G70" i="13"/>
  <c r="F70" i="13"/>
  <c r="E70" i="13"/>
  <c r="D70" i="13"/>
  <c r="C70" i="13"/>
  <c r="B70" i="13"/>
  <c r="I69" i="13"/>
  <c r="H69" i="13"/>
  <c r="G69" i="13"/>
  <c r="F69" i="13"/>
  <c r="E69" i="13"/>
  <c r="D69" i="13"/>
  <c r="C69" i="13"/>
  <c r="B69" i="13"/>
  <c r="I68" i="13"/>
  <c r="H68" i="13"/>
  <c r="G68" i="13"/>
  <c r="F68" i="13"/>
  <c r="E68" i="13"/>
  <c r="D68" i="13"/>
  <c r="C68" i="13"/>
  <c r="B68" i="13"/>
  <c r="I67" i="13"/>
  <c r="H67" i="13"/>
  <c r="G67" i="13"/>
  <c r="F67" i="13"/>
  <c r="E67" i="13"/>
  <c r="D67" i="13"/>
  <c r="C67" i="13"/>
  <c r="B67" i="13"/>
  <c r="I66" i="13"/>
  <c r="H66" i="13"/>
  <c r="G66" i="13"/>
  <c r="F66" i="13"/>
  <c r="E66" i="13"/>
  <c r="D66" i="13"/>
  <c r="C66" i="13"/>
  <c r="B66" i="13"/>
  <c r="M65" i="13"/>
  <c r="I65" i="13"/>
  <c r="H65" i="13"/>
  <c r="G65" i="13"/>
  <c r="F65" i="13"/>
  <c r="E65" i="13"/>
  <c r="D65" i="13"/>
  <c r="C65" i="13"/>
  <c r="B65" i="13"/>
  <c r="I64" i="13"/>
  <c r="H64" i="13"/>
  <c r="G64" i="13"/>
  <c r="F64" i="13"/>
  <c r="E64" i="13"/>
  <c r="D64" i="13"/>
  <c r="C64" i="13"/>
  <c r="B64" i="13"/>
  <c r="I63" i="13"/>
  <c r="H63" i="13"/>
  <c r="G63" i="13"/>
  <c r="F63" i="13"/>
  <c r="E63" i="13"/>
  <c r="D63" i="13"/>
  <c r="C63" i="13"/>
  <c r="B63" i="13"/>
  <c r="I62" i="13"/>
  <c r="H62" i="13"/>
  <c r="G62" i="13"/>
  <c r="F62" i="13"/>
  <c r="E62" i="13"/>
  <c r="D62" i="13"/>
  <c r="C62" i="13"/>
  <c r="B62" i="13"/>
  <c r="M61" i="13"/>
  <c r="I61" i="13"/>
  <c r="H61" i="13"/>
  <c r="G61" i="13"/>
  <c r="F61" i="13"/>
  <c r="E61" i="13"/>
  <c r="D61" i="13"/>
  <c r="C61" i="13"/>
  <c r="B61" i="13"/>
  <c r="I60" i="13"/>
  <c r="H60" i="13"/>
  <c r="G60" i="13"/>
  <c r="F60" i="13"/>
  <c r="E60" i="13"/>
  <c r="D60" i="13"/>
  <c r="C60" i="13"/>
  <c r="B60" i="13"/>
  <c r="I59" i="13"/>
  <c r="H59" i="13"/>
  <c r="G59" i="13"/>
  <c r="F59" i="13"/>
  <c r="E59" i="13"/>
  <c r="D59" i="13"/>
  <c r="C59" i="13"/>
  <c r="B59" i="13"/>
  <c r="I58" i="13"/>
  <c r="H58" i="13"/>
  <c r="G58" i="13"/>
  <c r="F58" i="13"/>
  <c r="E58" i="13"/>
  <c r="D58" i="13"/>
  <c r="C58" i="13"/>
  <c r="B58" i="13"/>
  <c r="I57" i="13"/>
  <c r="H57" i="13"/>
  <c r="G57" i="13"/>
  <c r="F57" i="13"/>
  <c r="E57" i="13"/>
  <c r="D57" i="13"/>
  <c r="C57" i="13"/>
  <c r="B57" i="13"/>
  <c r="I56" i="13"/>
  <c r="H56" i="13"/>
  <c r="G56" i="13"/>
  <c r="F56" i="13"/>
  <c r="E56" i="13"/>
  <c r="D56" i="13"/>
  <c r="C56" i="13"/>
  <c r="B56" i="13"/>
  <c r="I55" i="13"/>
  <c r="H55" i="13"/>
  <c r="G55" i="13"/>
  <c r="F55" i="13"/>
  <c r="E55" i="13"/>
  <c r="D55" i="13"/>
  <c r="C55" i="13"/>
  <c r="B55" i="13"/>
  <c r="I54" i="13"/>
  <c r="H54" i="13"/>
  <c r="G54" i="13"/>
  <c r="F54" i="13"/>
  <c r="E54" i="13"/>
  <c r="D54" i="13"/>
  <c r="C54" i="13"/>
  <c r="B54" i="13"/>
  <c r="I53" i="13"/>
  <c r="H53" i="13"/>
  <c r="G53" i="13"/>
  <c r="F53" i="13"/>
  <c r="E53" i="13"/>
  <c r="D53" i="13"/>
  <c r="C53" i="13"/>
  <c r="B53" i="13"/>
  <c r="M52" i="13"/>
  <c r="I52" i="13"/>
  <c r="H52" i="13"/>
  <c r="G52" i="13"/>
  <c r="F52" i="13"/>
  <c r="E52" i="13"/>
  <c r="D52" i="13"/>
  <c r="C52" i="13"/>
  <c r="B52" i="13"/>
  <c r="I51" i="13"/>
  <c r="H51" i="13"/>
  <c r="G51" i="13"/>
  <c r="F51" i="13"/>
  <c r="E51" i="13"/>
  <c r="D51" i="13"/>
  <c r="C51" i="13"/>
  <c r="B51" i="13"/>
  <c r="I50" i="13"/>
  <c r="H50" i="13"/>
  <c r="G50" i="13"/>
  <c r="F50" i="13"/>
  <c r="E50" i="13"/>
  <c r="D50" i="13"/>
  <c r="C50" i="13"/>
  <c r="B50" i="13"/>
  <c r="M49" i="13"/>
  <c r="I49" i="13"/>
  <c r="H49" i="13"/>
  <c r="G49" i="13"/>
  <c r="F49" i="13"/>
  <c r="E49" i="13"/>
  <c r="D49" i="13"/>
  <c r="C49" i="13"/>
  <c r="B49" i="13"/>
  <c r="I48" i="13"/>
  <c r="H48" i="13"/>
  <c r="G48" i="13"/>
  <c r="F48" i="13"/>
  <c r="E48" i="13"/>
  <c r="D48" i="13"/>
  <c r="C48" i="13"/>
  <c r="B48" i="13"/>
  <c r="I47" i="13"/>
  <c r="H47" i="13"/>
  <c r="G47" i="13"/>
  <c r="F47" i="13"/>
  <c r="E47" i="13"/>
  <c r="D47" i="13"/>
  <c r="C47" i="13"/>
  <c r="B47" i="13"/>
  <c r="I46" i="13"/>
  <c r="H46" i="13"/>
  <c r="G46" i="13"/>
  <c r="F46" i="13"/>
  <c r="E46" i="13"/>
  <c r="D46" i="13"/>
  <c r="C46" i="13"/>
  <c r="B46" i="13"/>
  <c r="M45" i="13"/>
  <c r="I45" i="13"/>
  <c r="H45" i="13"/>
  <c r="G45" i="13"/>
  <c r="F45" i="13"/>
  <c r="E45" i="13"/>
  <c r="D45" i="13"/>
  <c r="C45" i="13"/>
  <c r="B45" i="13"/>
  <c r="I44" i="13"/>
  <c r="H44" i="13"/>
  <c r="G44" i="13"/>
  <c r="F44" i="13"/>
  <c r="E44" i="13"/>
  <c r="D44" i="13"/>
  <c r="C44" i="13"/>
  <c r="B44" i="13"/>
  <c r="I43" i="13"/>
  <c r="H43" i="13"/>
  <c r="G43" i="13"/>
  <c r="F43" i="13"/>
  <c r="E43" i="13"/>
  <c r="D43" i="13"/>
  <c r="C43" i="13"/>
  <c r="B43" i="13"/>
  <c r="M42" i="13"/>
  <c r="I42" i="13"/>
  <c r="H42" i="13"/>
  <c r="G42" i="13"/>
  <c r="F42" i="13"/>
  <c r="E42" i="13"/>
  <c r="D42" i="13"/>
  <c r="C42" i="13"/>
  <c r="B42" i="13"/>
  <c r="I41" i="13"/>
  <c r="H41" i="13"/>
  <c r="G41" i="13"/>
  <c r="F41" i="13"/>
  <c r="E41" i="13"/>
  <c r="D41" i="13"/>
  <c r="C41" i="13"/>
  <c r="B41" i="13"/>
  <c r="I40" i="13"/>
  <c r="H40" i="13"/>
  <c r="G40" i="13"/>
  <c r="F40" i="13"/>
  <c r="E40" i="13"/>
  <c r="D40" i="13"/>
  <c r="C40" i="13"/>
  <c r="B40" i="13"/>
  <c r="I39" i="13"/>
  <c r="H39" i="13"/>
  <c r="G39" i="13"/>
  <c r="F39" i="13"/>
  <c r="E39" i="13"/>
  <c r="D39" i="13"/>
  <c r="C39" i="13"/>
  <c r="B39" i="13"/>
  <c r="I38" i="13"/>
  <c r="H38" i="13"/>
  <c r="G38" i="13"/>
  <c r="F38" i="13"/>
  <c r="E38" i="13"/>
  <c r="D38" i="13"/>
  <c r="C38" i="13"/>
  <c r="B38" i="13"/>
  <c r="M37" i="13"/>
  <c r="I37" i="13"/>
  <c r="H37" i="13"/>
  <c r="G37" i="13"/>
  <c r="F37" i="13"/>
  <c r="E37" i="13"/>
  <c r="D37" i="13"/>
  <c r="C37" i="13"/>
  <c r="B37" i="13"/>
  <c r="M36" i="13"/>
  <c r="I36" i="13"/>
  <c r="H36" i="13"/>
  <c r="G36" i="13"/>
  <c r="F36" i="13"/>
  <c r="E36" i="13"/>
  <c r="D36" i="13"/>
  <c r="C36" i="13"/>
  <c r="B36" i="13"/>
  <c r="I35" i="13"/>
  <c r="H35" i="13"/>
  <c r="G35" i="13"/>
  <c r="F35" i="13"/>
  <c r="E35" i="13"/>
  <c r="D35" i="13"/>
  <c r="C35" i="13"/>
  <c r="B35" i="13"/>
  <c r="I34" i="13"/>
  <c r="H34" i="13"/>
  <c r="G34" i="13"/>
  <c r="F34" i="13"/>
  <c r="E34" i="13"/>
  <c r="D34" i="13"/>
  <c r="C34" i="13"/>
  <c r="B34" i="13"/>
  <c r="M33" i="13"/>
  <c r="O33" i="13" s="1"/>
  <c r="I33" i="13"/>
  <c r="H33" i="13"/>
  <c r="G33" i="13"/>
  <c r="F33" i="13"/>
  <c r="E33" i="13"/>
  <c r="D33" i="13"/>
  <c r="C33" i="13"/>
  <c r="B33" i="13"/>
  <c r="I32" i="13"/>
  <c r="H32" i="13"/>
  <c r="G32" i="13"/>
  <c r="F32" i="13"/>
  <c r="E32" i="13"/>
  <c r="D32" i="13"/>
  <c r="C32" i="13"/>
  <c r="B32" i="13"/>
  <c r="I31" i="13"/>
  <c r="H31" i="13"/>
  <c r="G31" i="13"/>
  <c r="F31" i="13"/>
  <c r="E31" i="13"/>
  <c r="D31" i="13"/>
  <c r="C31" i="13"/>
  <c r="B31" i="13"/>
  <c r="I30" i="13"/>
  <c r="H30" i="13"/>
  <c r="G30" i="13"/>
  <c r="F30" i="13"/>
  <c r="E30" i="13"/>
  <c r="D30" i="13"/>
  <c r="C30" i="13"/>
  <c r="B30" i="13"/>
  <c r="M29" i="13"/>
  <c r="O29" i="13" s="1"/>
  <c r="I29" i="13"/>
  <c r="H29" i="13"/>
  <c r="G29" i="13"/>
  <c r="F29" i="13"/>
  <c r="E29" i="13"/>
  <c r="D29" i="13"/>
  <c r="C29" i="13"/>
  <c r="B29" i="13"/>
  <c r="I28" i="13"/>
  <c r="H28" i="13"/>
  <c r="G28" i="13"/>
  <c r="F28" i="13"/>
  <c r="E28" i="13"/>
  <c r="D28" i="13"/>
  <c r="C28" i="13"/>
  <c r="B28" i="13"/>
  <c r="I27" i="13"/>
  <c r="H27" i="13"/>
  <c r="G27" i="13"/>
  <c r="F27" i="13"/>
  <c r="E27" i="13"/>
  <c r="D27" i="13"/>
  <c r="C27" i="13"/>
  <c r="B27" i="13"/>
  <c r="I26" i="13"/>
  <c r="H26" i="13"/>
  <c r="G26" i="13"/>
  <c r="F26" i="13"/>
  <c r="E26" i="13"/>
  <c r="D26" i="13"/>
  <c r="C26" i="13"/>
  <c r="B26" i="13"/>
  <c r="M25" i="13"/>
  <c r="I25" i="13"/>
  <c r="H25" i="13"/>
  <c r="G25" i="13"/>
  <c r="F25" i="13"/>
  <c r="E25" i="13"/>
  <c r="D25" i="13"/>
  <c r="C25" i="13"/>
  <c r="B25" i="13"/>
  <c r="I24" i="13"/>
  <c r="H24" i="13"/>
  <c r="G24" i="13"/>
  <c r="F24" i="13"/>
  <c r="E24" i="13"/>
  <c r="D24" i="13"/>
  <c r="C24" i="13"/>
  <c r="B24" i="13"/>
  <c r="M23" i="13"/>
  <c r="O23" i="13" s="1"/>
  <c r="I23" i="13"/>
  <c r="H23" i="13"/>
  <c r="G23" i="13"/>
  <c r="F23" i="13"/>
  <c r="E23" i="13"/>
  <c r="D23" i="13"/>
  <c r="C23" i="13"/>
  <c r="B23" i="13"/>
  <c r="M22" i="13"/>
  <c r="I22" i="13"/>
  <c r="H22" i="13"/>
  <c r="G22" i="13"/>
  <c r="F22" i="13"/>
  <c r="E22" i="13"/>
  <c r="D22" i="13"/>
  <c r="C22" i="13"/>
  <c r="B22" i="13"/>
  <c r="M21" i="13"/>
  <c r="I21" i="13"/>
  <c r="H21" i="13"/>
  <c r="G21" i="13"/>
  <c r="F21" i="13"/>
  <c r="E21" i="13"/>
  <c r="D21" i="13"/>
  <c r="C21" i="13"/>
  <c r="B21" i="13"/>
  <c r="M20" i="13"/>
  <c r="I20" i="13"/>
  <c r="H20" i="13"/>
  <c r="G20" i="13"/>
  <c r="F20" i="13"/>
  <c r="E20" i="13"/>
  <c r="D20" i="13"/>
  <c r="C20" i="13"/>
  <c r="B20" i="13"/>
  <c r="I19" i="13"/>
  <c r="H19" i="13"/>
  <c r="G19" i="13"/>
  <c r="F19" i="13"/>
  <c r="D19" i="13"/>
  <c r="C19" i="13"/>
  <c r="B19" i="13"/>
  <c r="I18" i="13"/>
  <c r="H18" i="13"/>
  <c r="G18" i="13"/>
  <c r="F18" i="13"/>
  <c r="E18" i="13"/>
  <c r="D18" i="13"/>
  <c r="C18" i="13"/>
  <c r="B18" i="13"/>
  <c r="M17" i="13"/>
  <c r="I17" i="13"/>
  <c r="H17" i="13"/>
  <c r="G17" i="13"/>
  <c r="F17" i="13"/>
  <c r="E17" i="13"/>
  <c r="D17" i="13"/>
  <c r="C17" i="13"/>
  <c r="B17" i="13"/>
  <c r="M16" i="13"/>
  <c r="I16" i="13"/>
  <c r="H16" i="13"/>
  <c r="G16" i="13"/>
  <c r="F16" i="13"/>
  <c r="E16" i="13"/>
  <c r="D16" i="13"/>
  <c r="C16" i="13"/>
  <c r="B16" i="13"/>
  <c r="I15" i="13"/>
  <c r="H15" i="13"/>
  <c r="G15" i="13"/>
  <c r="F15" i="13"/>
  <c r="E15" i="13"/>
  <c r="D15" i="13"/>
  <c r="C15" i="13"/>
  <c r="B15" i="13"/>
  <c r="I14" i="13"/>
  <c r="H14" i="13"/>
  <c r="G14" i="13"/>
  <c r="F14" i="13"/>
  <c r="E14" i="13"/>
  <c r="D14" i="13"/>
  <c r="C14" i="13"/>
  <c r="B14" i="13"/>
  <c r="I13" i="13"/>
  <c r="H13" i="13"/>
  <c r="G13" i="13"/>
  <c r="F13" i="13"/>
  <c r="E13" i="13"/>
  <c r="D13" i="13"/>
  <c r="C13" i="13"/>
  <c r="B13" i="13"/>
  <c r="I12" i="13"/>
  <c r="H12" i="13"/>
  <c r="G12" i="13"/>
  <c r="F12" i="13"/>
  <c r="E12" i="13"/>
  <c r="D12" i="13"/>
  <c r="C12" i="13"/>
  <c r="B12" i="13"/>
  <c r="I11" i="13"/>
  <c r="H11" i="13"/>
  <c r="G11" i="13"/>
  <c r="F11" i="13"/>
  <c r="E11" i="13"/>
  <c r="D11" i="13"/>
  <c r="C11" i="13"/>
  <c r="B11" i="13"/>
  <c r="I10" i="13"/>
  <c r="H10" i="13"/>
  <c r="G10" i="13"/>
  <c r="F10" i="13"/>
  <c r="E10" i="13"/>
  <c r="D10" i="13"/>
  <c r="C10" i="13"/>
  <c r="B10" i="13"/>
  <c r="I9" i="13"/>
  <c r="H9" i="13"/>
  <c r="G9" i="13"/>
  <c r="F9" i="13"/>
  <c r="E9" i="13"/>
  <c r="D9" i="13"/>
  <c r="C9" i="13"/>
  <c r="B9" i="13"/>
  <c r="I8" i="13"/>
  <c r="H8" i="13"/>
  <c r="F8" i="13"/>
  <c r="E8" i="13"/>
  <c r="D8" i="13"/>
  <c r="C8" i="13"/>
  <c r="B8" i="13"/>
  <c r="G7" i="13"/>
  <c r="E7" i="13"/>
  <c r="D7" i="13"/>
  <c r="C7" i="13"/>
  <c r="B7" i="13"/>
  <c r="M192" i="13"/>
  <c r="M158" i="13"/>
  <c r="M76" i="13"/>
  <c r="O76" i="13" s="1"/>
  <c r="M46" i="13"/>
  <c r="O46" i="13" s="1"/>
  <c r="M193" i="13"/>
  <c r="O193" i="13" s="1"/>
  <c r="M191" i="13"/>
  <c r="O191" i="13" s="1"/>
  <c r="M188" i="13"/>
  <c r="O188" i="13" s="1"/>
  <c r="M185" i="13"/>
  <c r="M172" i="13"/>
  <c r="O172" i="13" s="1"/>
  <c r="M169" i="13"/>
  <c r="O169" i="13" s="1"/>
  <c r="M161" i="13"/>
  <c r="M153" i="13"/>
  <c r="M139" i="13"/>
  <c r="M123" i="13"/>
  <c r="M116" i="13"/>
  <c r="M106" i="13"/>
  <c r="M79" i="13"/>
  <c r="M47" i="13"/>
  <c r="M15" i="13"/>
  <c r="B8" i="3"/>
  <c r="C8" i="3"/>
  <c r="AH10" i="12"/>
  <c r="AI10" i="12" s="1"/>
  <c r="AA10" i="12"/>
  <c r="AF10" i="12" s="1"/>
  <c r="G38" i="8"/>
  <c r="E38" i="8"/>
  <c r="FI10" i="12"/>
  <c r="FH10" i="12"/>
  <c r="FG10" i="12"/>
  <c r="FF10" i="12"/>
  <c r="FE10" i="12"/>
  <c r="FD10" i="12"/>
  <c r="FC10" i="12"/>
  <c r="FA10" i="12"/>
  <c r="EZ10" i="12"/>
  <c r="EY10" i="12"/>
  <c r="EX10" i="12"/>
  <c r="EW10" i="12"/>
  <c r="EV10" i="12"/>
  <c r="EU10" i="12"/>
  <c r="ES10" i="12"/>
  <c r="ER10" i="12"/>
  <c r="EQ10" i="12"/>
  <c r="EP10" i="12"/>
  <c r="EO10" i="12"/>
  <c r="C27" i="8" s="1"/>
  <c r="EN10" i="12"/>
  <c r="EM10" i="12"/>
  <c r="AO10" i="12"/>
  <c r="Y10" i="12"/>
  <c r="L8" i="13" s="1"/>
  <c r="X10" i="12"/>
  <c r="EC10" i="12" s="1"/>
  <c r="W10" i="12"/>
  <c r="U10" i="12"/>
  <c r="EL10" i="12" s="1"/>
  <c r="C38" i="8" s="1"/>
  <c r="T10" i="12"/>
  <c r="Z10" i="12" s="1"/>
  <c r="I31" i="8"/>
  <c r="I30" i="8"/>
  <c r="I29" i="8"/>
  <c r="I28" i="8"/>
  <c r="I27" i="8"/>
  <c r="I26" i="8"/>
  <c r="I25" i="8"/>
  <c r="I24" i="8"/>
  <c r="G24" i="8"/>
  <c r="FH10" i="11"/>
  <c r="FG10" i="11"/>
  <c r="FF10" i="11"/>
  <c r="FE10" i="11"/>
  <c r="FD10" i="11"/>
  <c r="FC10" i="11"/>
  <c r="FB10" i="11"/>
  <c r="EZ10" i="11"/>
  <c r="EY10" i="11"/>
  <c r="EX10" i="11"/>
  <c r="J43" i="8" s="1"/>
  <c r="EW10" i="11"/>
  <c r="EV10" i="11"/>
  <c r="EU10" i="11"/>
  <c r="ET10" i="11"/>
  <c r="J39" i="8" s="1"/>
  <c r="ER10" i="11"/>
  <c r="EQ10" i="11"/>
  <c r="EP10" i="11"/>
  <c r="EO10" i="11"/>
  <c r="EN10" i="11"/>
  <c r="EM10" i="11"/>
  <c r="EL10" i="11"/>
  <c r="CZ10" i="11"/>
  <c r="CX10" i="11"/>
  <c r="CW10" i="11"/>
  <c r="BN10" i="11"/>
  <c r="BM10" i="11"/>
  <c r="BL10" i="11"/>
  <c r="BK10" i="11"/>
  <c r="AN10" i="11"/>
  <c r="AK10" i="11"/>
  <c r="EJ10" i="11" s="1"/>
  <c r="AG10" i="11"/>
  <c r="AH10" i="11" s="1"/>
  <c r="Z10" i="11"/>
  <c r="AA10" i="11" s="1"/>
  <c r="X10" i="11"/>
  <c r="L8" i="14" s="1"/>
  <c r="W10" i="11"/>
  <c r="EB10" i="11" s="1"/>
  <c r="V10" i="11"/>
  <c r="T10" i="11"/>
  <c r="EK10" i="11" s="1"/>
  <c r="S10" i="11"/>
  <c r="J8" i="14" s="1"/>
  <c r="G31" i="8"/>
  <c r="G30" i="8"/>
  <c r="G29" i="8"/>
  <c r="G28" i="8"/>
  <c r="G27" i="8"/>
  <c r="G26" i="8"/>
  <c r="G25" i="8"/>
  <c r="FH10" i="10"/>
  <c r="FG10" i="10"/>
  <c r="FF10" i="10"/>
  <c r="FE10" i="10"/>
  <c r="FD10" i="10"/>
  <c r="FC10" i="10"/>
  <c r="FB10" i="10"/>
  <c r="EZ10" i="10"/>
  <c r="H45" i="8" s="1"/>
  <c r="EY10" i="10"/>
  <c r="EX10" i="10"/>
  <c r="H43" i="8" s="1"/>
  <c r="EW10" i="10"/>
  <c r="H42" i="8" s="1"/>
  <c r="EV10" i="10"/>
  <c r="EU10" i="10"/>
  <c r="H40" i="8" s="1"/>
  <c r="ET10" i="10"/>
  <c r="H39" i="8" s="1"/>
  <c r="ER10" i="10"/>
  <c r="EQ10" i="10"/>
  <c r="EP10" i="10"/>
  <c r="EO10" i="10"/>
  <c r="EN10" i="10"/>
  <c r="EM10" i="10"/>
  <c r="EL10" i="10"/>
  <c r="CX10" i="10"/>
  <c r="CW10" i="10"/>
  <c r="AN10" i="10"/>
  <c r="AK10" i="10"/>
  <c r="EJ10" i="10" s="1"/>
  <c r="AH10" i="10"/>
  <c r="AG10" i="10"/>
  <c r="AL10" i="10" s="1"/>
  <c r="Z10" i="10"/>
  <c r="AD10" i="10" s="1"/>
  <c r="CT10" i="10" s="1"/>
  <c r="X10" i="10"/>
  <c r="W10" i="10"/>
  <c r="EB10" i="10" s="1"/>
  <c r="V10" i="10"/>
  <c r="T10" i="10"/>
  <c r="EK10" i="10" s="1"/>
  <c r="S10" i="10"/>
  <c r="Y10" i="10" s="1"/>
  <c r="N8" i="15" s="1"/>
  <c r="E31" i="8"/>
  <c r="E29" i="8"/>
  <c r="E28" i="8"/>
  <c r="FH10" i="1"/>
  <c r="FG10" i="1"/>
  <c r="FF10" i="1"/>
  <c r="FE10" i="1"/>
  <c r="FD10" i="1"/>
  <c r="FC10" i="1"/>
  <c r="FB10" i="1"/>
  <c r="EZ10" i="1"/>
  <c r="EY10" i="1"/>
  <c r="EX10" i="1"/>
  <c r="EW10" i="1"/>
  <c r="F42" i="8" s="1"/>
  <c r="EV10" i="1"/>
  <c r="EU10" i="1"/>
  <c r="F40" i="8" s="1"/>
  <c r="ET10" i="1"/>
  <c r="ER10" i="1"/>
  <c r="EQ10" i="1"/>
  <c r="E30" i="8" s="1"/>
  <c r="EP10" i="1"/>
  <c r="EO10" i="1"/>
  <c r="EN10" i="1"/>
  <c r="E27" i="8" s="1"/>
  <c r="EM10" i="1"/>
  <c r="E26" i="8" s="1"/>
  <c r="EL10" i="1"/>
  <c r="E25" i="8" s="1"/>
  <c r="M9" i="13" l="1"/>
  <c r="O9" i="13"/>
  <c r="N5" i="13"/>
  <c r="N5" i="15"/>
  <c r="J8" i="15"/>
  <c r="AE10" i="10"/>
  <c r="Y10" i="11"/>
  <c r="N8" i="14" s="1"/>
  <c r="AD10" i="11"/>
  <c r="CT10" i="11" s="1"/>
  <c r="AE10" i="11"/>
  <c r="N5" i="14"/>
  <c r="J40" i="8"/>
  <c r="J41" i="8"/>
  <c r="J42" i="8"/>
  <c r="J45" i="8"/>
  <c r="CQ10" i="11"/>
  <c r="DW10" i="11"/>
  <c r="DX10" i="11"/>
  <c r="CG10" i="11"/>
  <c r="H41" i="8"/>
  <c r="H44" i="8"/>
  <c r="CG10" i="10"/>
  <c r="CH10" i="10"/>
  <c r="U10" i="10"/>
  <c r="EC10" i="10"/>
  <c r="ED10" i="10"/>
  <c r="F45" i="8"/>
  <c r="F43" i="8"/>
  <c r="F44" i="8"/>
  <c r="L5" i="14"/>
  <c r="L5" i="13"/>
  <c r="L29" i="8"/>
  <c r="K27" i="8"/>
  <c r="J44" i="8"/>
  <c r="E40" i="8"/>
  <c r="E41" i="8"/>
  <c r="G42" i="8"/>
  <c r="F39" i="8"/>
  <c r="I39" i="8"/>
  <c r="F41" i="8"/>
  <c r="I40" i="8"/>
  <c r="L25" i="8"/>
  <c r="G43" i="8"/>
  <c r="L26" i="8"/>
  <c r="G44" i="8"/>
  <c r="L27" i="8"/>
  <c r="G45" i="8"/>
  <c r="K12" i="8"/>
  <c r="K40" i="8" s="1"/>
  <c r="L28" i="8"/>
  <c r="E39" i="8"/>
  <c r="L30" i="8"/>
  <c r="L31" i="8"/>
  <c r="E42" i="8"/>
  <c r="I41" i="8"/>
  <c r="E43" i="8"/>
  <c r="I42" i="8"/>
  <c r="E44" i="8"/>
  <c r="I43" i="8"/>
  <c r="E45" i="8"/>
  <c r="I44" i="8"/>
  <c r="I45" i="8"/>
  <c r="G32" i="8"/>
  <c r="I18" i="8"/>
  <c r="I46" i="8" s="1"/>
  <c r="G39" i="8"/>
  <c r="G40" i="8"/>
  <c r="G41" i="8"/>
  <c r="L5" i="15"/>
  <c r="O14" i="15"/>
  <c r="O57" i="14"/>
  <c r="O73" i="14"/>
  <c r="O131" i="14"/>
  <c r="O145" i="14"/>
  <c r="O89" i="14"/>
  <c r="O103" i="14"/>
  <c r="O117" i="14"/>
  <c r="O45" i="14"/>
  <c r="O61" i="14"/>
  <c r="O77" i="14"/>
  <c r="O149" i="14"/>
  <c r="O165" i="14"/>
  <c r="O181" i="14"/>
  <c r="O197" i="14"/>
  <c r="O31" i="14"/>
  <c r="O93" i="14"/>
  <c r="O151" i="14"/>
  <c r="O167" i="14"/>
  <c r="O183" i="14"/>
  <c r="O199" i="14"/>
  <c r="O33" i="14"/>
  <c r="O123" i="14"/>
  <c r="O137" i="14"/>
  <c r="O18" i="14"/>
  <c r="O49" i="14"/>
  <c r="O65" i="14"/>
  <c r="O139" i="14"/>
  <c r="O53" i="14"/>
  <c r="O23" i="14"/>
  <c r="O39" i="14"/>
  <c r="O129" i="14"/>
  <c r="O143" i="14"/>
  <c r="O159" i="14"/>
  <c r="O175" i="14"/>
  <c r="O191" i="14"/>
  <c r="O158" i="13"/>
  <c r="O37" i="13"/>
  <c r="O109" i="13"/>
  <c r="O192" i="13"/>
  <c r="O84" i="13"/>
  <c r="O153" i="13"/>
  <c r="O96" i="13"/>
  <c r="O165" i="13"/>
  <c r="O149" i="13"/>
  <c r="O133" i="13"/>
  <c r="O185" i="13"/>
  <c r="O85" i="13"/>
  <c r="O25" i="13"/>
  <c r="O47" i="13"/>
  <c r="O105" i="13"/>
  <c r="M176" i="13"/>
  <c r="O176" i="13" s="1"/>
  <c r="M11" i="13"/>
  <c r="M162" i="13"/>
  <c r="M34" i="13"/>
  <c r="O34" i="13" s="1"/>
  <c r="M140" i="13"/>
  <c r="O140" i="13" s="1"/>
  <c r="M152" i="13"/>
  <c r="O152" i="13" s="1"/>
  <c r="M120" i="13"/>
  <c r="M145" i="13"/>
  <c r="M177" i="13"/>
  <c r="M199" i="13"/>
  <c r="O199" i="13" s="1"/>
  <c r="M119" i="13"/>
  <c r="M103" i="13"/>
  <c r="O103" i="13" s="1"/>
  <c r="O106" i="13"/>
  <c r="O42" i="13"/>
  <c r="O90" i="13"/>
  <c r="O162" i="13"/>
  <c r="M62" i="13"/>
  <c r="O62" i="13" s="1"/>
  <c r="M174" i="13"/>
  <c r="O174" i="13" s="1"/>
  <c r="M190" i="13"/>
  <c r="O190" i="13" s="1"/>
  <c r="O20" i="13"/>
  <c r="O49" i="13"/>
  <c r="O65" i="13"/>
  <c r="O81" i="13"/>
  <c r="O97" i="13"/>
  <c r="O113" i="13"/>
  <c r="O129" i="13"/>
  <c r="O145" i="13"/>
  <c r="O177" i="13"/>
  <c r="M175" i="13"/>
  <c r="O175" i="13" s="1"/>
  <c r="M159" i="13"/>
  <c r="O159" i="13" s="1"/>
  <c r="M143" i="13"/>
  <c r="O143" i="13" s="1"/>
  <c r="M127" i="13"/>
  <c r="O127" i="13" s="1"/>
  <c r="M111" i="13"/>
  <c r="O111" i="13" s="1"/>
  <c r="M63" i="13"/>
  <c r="O63" i="13" s="1"/>
  <c r="M31" i="13"/>
  <c r="M157" i="13"/>
  <c r="O157" i="13" s="1"/>
  <c r="O22" i="13"/>
  <c r="M201" i="13"/>
  <c r="O201" i="13" s="1"/>
  <c r="M89" i="13"/>
  <c r="O89" i="13" s="1"/>
  <c r="M57" i="13"/>
  <c r="O57" i="13" s="1"/>
  <c r="M136" i="13"/>
  <c r="O136" i="13" s="1"/>
  <c r="M88" i="13"/>
  <c r="O88" i="13" s="1"/>
  <c r="M56" i="13"/>
  <c r="O56" i="13" s="1"/>
  <c r="M40" i="13"/>
  <c r="O40" i="13" s="1"/>
  <c r="O119" i="13"/>
  <c r="O161" i="13"/>
  <c r="M60" i="13"/>
  <c r="O60" i="13" s="1"/>
  <c r="M134" i="13"/>
  <c r="O134" i="13" s="1"/>
  <c r="O21" i="13"/>
  <c r="M72" i="13"/>
  <c r="O72" i="13" s="1"/>
  <c r="M168" i="13"/>
  <c r="O168" i="13" s="1"/>
  <c r="M184" i="13"/>
  <c r="O184" i="13" s="1"/>
  <c r="M75" i="13"/>
  <c r="O75" i="13" s="1"/>
  <c r="M155" i="13"/>
  <c r="O155" i="13" s="1"/>
  <c r="M187" i="13"/>
  <c r="O187" i="13" s="1"/>
  <c r="M112" i="13"/>
  <c r="O112" i="13" s="1"/>
  <c r="M80" i="13"/>
  <c r="O80" i="13" s="1"/>
  <c r="M48" i="13"/>
  <c r="O48" i="13" s="1"/>
  <c r="M32" i="13"/>
  <c r="O32" i="13" s="1"/>
  <c r="M95" i="13"/>
  <c r="O95" i="13" s="1"/>
  <c r="O31" i="13"/>
  <c r="M39" i="13"/>
  <c r="O39" i="13" s="1"/>
  <c r="M55" i="13"/>
  <c r="O55" i="13" s="1"/>
  <c r="M71" i="13"/>
  <c r="O71" i="13" s="1"/>
  <c r="M87" i="13"/>
  <c r="O87" i="13" s="1"/>
  <c r="M135" i="13"/>
  <c r="O135" i="13" s="1"/>
  <c r="M151" i="13"/>
  <c r="O151" i="13" s="1"/>
  <c r="M167" i="13"/>
  <c r="O167" i="13" s="1"/>
  <c r="M183" i="13"/>
  <c r="O183" i="13" s="1"/>
  <c r="O93" i="13"/>
  <c r="M10" i="13"/>
  <c r="O10" i="13" s="1"/>
  <c r="O45" i="13"/>
  <c r="M189" i="13"/>
  <c r="O189" i="13" s="1"/>
  <c r="M186" i="13"/>
  <c r="O186" i="13" s="1"/>
  <c r="M170" i="13"/>
  <c r="O170" i="13" s="1"/>
  <c r="M154" i="13"/>
  <c r="O154" i="13" s="1"/>
  <c r="M138" i="13"/>
  <c r="O138" i="13" s="1"/>
  <c r="M122" i="13"/>
  <c r="O122" i="13" s="1"/>
  <c r="M74" i="13"/>
  <c r="O74" i="13" s="1"/>
  <c r="M26" i="13"/>
  <c r="O26" i="13" s="1"/>
  <c r="M182" i="13"/>
  <c r="O182" i="13" s="1"/>
  <c r="M118" i="13"/>
  <c r="O118" i="13" s="1"/>
  <c r="M102" i="13"/>
  <c r="O102" i="13" s="1"/>
  <c r="M54" i="13"/>
  <c r="O54" i="13" s="1"/>
  <c r="M38" i="13"/>
  <c r="O38" i="13" s="1"/>
  <c r="M197" i="13"/>
  <c r="O197" i="13" s="1"/>
  <c r="M181" i="13"/>
  <c r="O181" i="13" s="1"/>
  <c r="M117" i="13"/>
  <c r="O117" i="13" s="1"/>
  <c r="M101" i="13"/>
  <c r="O101" i="13" s="1"/>
  <c r="M69" i="13"/>
  <c r="O69" i="13" s="1"/>
  <c r="M53" i="13"/>
  <c r="O53" i="13" s="1"/>
  <c r="M50" i="13"/>
  <c r="O50" i="13" s="1"/>
  <c r="M114" i="13"/>
  <c r="O114" i="13" s="1"/>
  <c r="O11" i="13"/>
  <c r="M195" i="13"/>
  <c r="O195" i="13" s="1"/>
  <c r="M179" i="13"/>
  <c r="O179" i="13" s="1"/>
  <c r="M163" i="13"/>
  <c r="O163" i="13" s="1"/>
  <c r="M147" i="13"/>
  <c r="O147" i="13" s="1"/>
  <c r="M131" i="13"/>
  <c r="O131" i="13" s="1"/>
  <c r="M115" i="13"/>
  <c r="O115" i="13" s="1"/>
  <c r="M99" i="13"/>
  <c r="O99" i="13" s="1"/>
  <c r="M83" i="13"/>
  <c r="O83" i="13" s="1"/>
  <c r="M67" i="13"/>
  <c r="O67" i="13" s="1"/>
  <c r="M51" i="13"/>
  <c r="O51" i="13" s="1"/>
  <c r="M35" i="13"/>
  <c r="O35" i="13" s="1"/>
  <c r="M19" i="13"/>
  <c r="O19" i="13" s="1"/>
  <c r="C44" i="8"/>
  <c r="C30" i="8"/>
  <c r="K30" i="8" s="1"/>
  <c r="M194" i="13"/>
  <c r="O194" i="13" s="1"/>
  <c r="M178" i="13"/>
  <c r="O178" i="13" s="1"/>
  <c r="M146" i="13"/>
  <c r="O146" i="13" s="1"/>
  <c r="M130" i="13"/>
  <c r="O130" i="13" s="1"/>
  <c r="M98" i="13"/>
  <c r="O98" i="13" s="1"/>
  <c r="M82" i="13"/>
  <c r="O82" i="13" s="1"/>
  <c r="M66" i="13"/>
  <c r="O66" i="13" s="1"/>
  <c r="M18" i="13"/>
  <c r="O18" i="13" s="1"/>
  <c r="O173" i="13"/>
  <c r="M160" i="13"/>
  <c r="O160" i="13" s="1"/>
  <c r="M144" i="13"/>
  <c r="O144" i="13" s="1"/>
  <c r="M128" i="13"/>
  <c r="O128" i="13" s="1"/>
  <c r="M64" i="13"/>
  <c r="O64" i="13" s="1"/>
  <c r="O125" i="13"/>
  <c r="M142" i="13"/>
  <c r="O142" i="13" s="1"/>
  <c r="M126" i="13"/>
  <c r="O126" i="13" s="1"/>
  <c r="M110" i="13"/>
  <c r="O110" i="13" s="1"/>
  <c r="M94" i="13"/>
  <c r="O94" i="13" s="1"/>
  <c r="M78" i="13"/>
  <c r="O78" i="13" s="1"/>
  <c r="M30" i="13"/>
  <c r="O30" i="13" s="1"/>
  <c r="O77" i="13"/>
  <c r="O52" i="13"/>
  <c r="O116" i="13"/>
  <c r="O79" i="13"/>
  <c r="M156" i="13"/>
  <c r="O156" i="13" s="1"/>
  <c r="M124" i="13"/>
  <c r="O124" i="13" s="1"/>
  <c r="M108" i="13"/>
  <c r="O108" i="13" s="1"/>
  <c r="M92" i="13"/>
  <c r="O92" i="13" s="1"/>
  <c r="M44" i="13"/>
  <c r="O44" i="13" s="1"/>
  <c r="M28" i="13"/>
  <c r="O28" i="13" s="1"/>
  <c r="M171" i="13"/>
  <c r="O171" i="13" s="1"/>
  <c r="M107" i="13"/>
  <c r="O107" i="13" s="1"/>
  <c r="M91" i="13"/>
  <c r="O91" i="13" s="1"/>
  <c r="M59" i="13"/>
  <c r="O59" i="13" s="1"/>
  <c r="M43" i="13"/>
  <c r="O43" i="13" s="1"/>
  <c r="M27" i="13"/>
  <c r="O27" i="13" s="1"/>
  <c r="O120" i="13"/>
  <c r="M58" i="13"/>
  <c r="O58" i="13" s="1"/>
  <c r="O200" i="13"/>
  <c r="M137" i="13"/>
  <c r="O137" i="13" s="1"/>
  <c r="M121" i="13"/>
  <c r="O121" i="13" s="1"/>
  <c r="M73" i="13"/>
  <c r="O73" i="13" s="1"/>
  <c r="M41" i="13"/>
  <c r="O41" i="13" s="1"/>
  <c r="O104" i="13"/>
  <c r="G8" i="13"/>
  <c r="O148" i="13"/>
  <c r="O61" i="13"/>
  <c r="O141" i="13"/>
  <c r="O36" i="13"/>
  <c r="M13" i="13"/>
  <c r="O13" i="13" s="1"/>
  <c r="M196" i="13"/>
  <c r="O196" i="13" s="1"/>
  <c r="M180" i="13"/>
  <c r="O180" i="13" s="1"/>
  <c r="M164" i="13"/>
  <c r="O164" i="13" s="1"/>
  <c r="M132" i="13"/>
  <c r="O132" i="13" s="1"/>
  <c r="M100" i="13"/>
  <c r="O100" i="13" s="1"/>
  <c r="M68" i="13"/>
  <c r="O68" i="13" s="1"/>
  <c r="O16" i="13"/>
  <c r="O123" i="13"/>
  <c r="O139" i="13"/>
  <c r="O15" i="13"/>
  <c r="O17" i="13"/>
  <c r="O12" i="13"/>
  <c r="AB10" i="12"/>
  <c r="AE10" i="12"/>
  <c r="CU10" i="12" s="1"/>
  <c r="D43" i="8"/>
  <c r="D44" i="8"/>
  <c r="L14" i="8"/>
  <c r="D42" i="8"/>
  <c r="C25" i="8"/>
  <c r="K25" i="8" s="1"/>
  <c r="C39" i="8"/>
  <c r="C42" i="8"/>
  <c r="C28" i="8"/>
  <c r="K28" i="8" s="1"/>
  <c r="C29" i="8"/>
  <c r="K29" i="8" s="1"/>
  <c r="C43" i="8"/>
  <c r="K10" i="8"/>
  <c r="K38" i="8" s="1"/>
  <c r="C18" i="8"/>
  <c r="C46" i="8" s="1"/>
  <c r="K17" i="8"/>
  <c r="K45" i="8" s="1"/>
  <c r="C45" i="8"/>
  <c r="C31" i="8"/>
  <c r="K31" i="8" s="1"/>
  <c r="L11" i="8"/>
  <c r="D39" i="8"/>
  <c r="L17" i="8"/>
  <c r="D45" i="8"/>
  <c r="L12" i="8"/>
  <c r="D40" i="8"/>
  <c r="L13" i="8"/>
  <c r="D41" i="8"/>
  <c r="C40" i="8"/>
  <c r="L16" i="8"/>
  <c r="C26" i="8"/>
  <c r="K26" i="8" s="1"/>
  <c r="AL10" i="12"/>
  <c r="EK10" i="12" s="1"/>
  <c r="AM10" i="12"/>
  <c r="L15" i="8"/>
  <c r="C41" i="8"/>
  <c r="I32" i="8"/>
  <c r="K16" i="8"/>
  <c r="K44" i="8" s="1"/>
  <c r="K14" i="8"/>
  <c r="K42" i="8" s="1"/>
  <c r="K13" i="8"/>
  <c r="K41" i="8" s="1"/>
  <c r="K11" i="8"/>
  <c r="K39" i="8" s="1"/>
  <c r="K15" i="8"/>
  <c r="K43" i="8" s="1"/>
  <c r="G18" i="8"/>
  <c r="G46" i="8" s="1"/>
  <c r="E18" i="8"/>
  <c r="E46" i="8" s="1"/>
  <c r="CH10" i="12"/>
  <c r="CX10" i="12"/>
  <c r="ED10" i="12"/>
  <c r="V10" i="12"/>
  <c r="CI10" i="12"/>
  <c r="CY10" i="12"/>
  <c r="EE10" i="12"/>
  <c r="CK10" i="12"/>
  <c r="DA10" i="12"/>
  <c r="BF10" i="12"/>
  <c r="CL10" i="12"/>
  <c r="DB10" i="12"/>
  <c r="EH10" i="12"/>
  <c r="CJ10" i="12"/>
  <c r="CM10" i="12"/>
  <c r="DC10" i="12"/>
  <c r="EI10" i="12"/>
  <c r="BU10" i="12"/>
  <c r="EG10" i="12"/>
  <c r="BH10" i="12"/>
  <c r="CN10" i="12"/>
  <c r="DD10" i="12"/>
  <c r="BI10" i="12"/>
  <c r="CO10" i="12"/>
  <c r="DE10" i="12"/>
  <c r="EF10" i="12"/>
  <c r="BJ10" i="12"/>
  <c r="CP10" i="12"/>
  <c r="DF10" i="12"/>
  <c r="BT10" i="12"/>
  <c r="CZ10" i="12"/>
  <c r="BK10" i="12"/>
  <c r="CQ10" i="12"/>
  <c r="DG10" i="12"/>
  <c r="CR10" i="12"/>
  <c r="DX10" i="12"/>
  <c r="BN10" i="12"/>
  <c r="DJ10" i="12"/>
  <c r="DZ10" i="12"/>
  <c r="BM10" i="12"/>
  <c r="CS10" i="12"/>
  <c r="BO10" i="12"/>
  <c r="DK10" i="12"/>
  <c r="EA10" i="12"/>
  <c r="BP10" i="12"/>
  <c r="CV10" i="12"/>
  <c r="EB10" i="12"/>
  <c r="BL10" i="12"/>
  <c r="DY10" i="12"/>
  <c r="BQ10" i="12"/>
  <c r="EC10" i="11"/>
  <c r="U10" i="11"/>
  <c r="ED10" i="11"/>
  <c r="AL10" i="11"/>
  <c r="BS10" i="11"/>
  <c r="CI10" i="11"/>
  <c r="CY10" i="11"/>
  <c r="EE10" i="11"/>
  <c r="CL10" i="11"/>
  <c r="DB10" i="11"/>
  <c r="EH10" i="11"/>
  <c r="BG10" i="11"/>
  <c r="CM10" i="11"/>
  <c r="DC10" i="11"/>
  <c r="BE10" i="11"/>
  <c r="EG10" i="11"/>
  <c r="BH10" i="11"/>
  <c r="CN10" i="11"/>
  <c r="DD10" i="11"/>
  <c r="CJ10" i="11"/>
  <c r="DA10" i="11"/>
  <c r="BI10" i="11"/>
  <c r="CO10" i="11"/>
  <c r="DE10" i="11"/>
  <c r="CH10" i="11"/>
  <c r="BT10" i="11"/>
  <c r="EF10" i="11"/>
  <c r="CK10" i="11"/>
  <c r="BJ10" i="11"/>
  <c r="CP10" i="11"/>
  <c r="DF10" i="11"/>
  <c r="DI10" i="11"/>
  <c r="DJ10" i="11"/>
  <c r="BO10" i="11"/>
  <c r="CU10" i="11"/>
  <c r="EA10" i="11"/>
  <c r="DY10" i="11"/>
  <c r="DZ10" i="11"/>
  <c r="BP10" i="11"/>
  <c r="CJ10" i="10"/>
  <c r="EF10" i="10"/>
  <c r="BE10" i="10"/>
  <c r="CK10" i="10"/>
  <c r="DA10" i="10"/>
  <c r="EG10" i="10"/>
  <c r="BS10" i="10"/>
  <c r="CY10" i="10"/>
  <c r="BT10" i="10"/>
  <c r="CZ10" i="10"/>
  <c r="CL10" i="10"/>
  <c r="DB10" i="10"/>
  <c r="EH10" i="10"/>
  <c r="AA10" i="10"/>
  <c r="BH10" i="10"/>
  <c r="CN10" i="10"/>
  <c r="DD10" i="10"/>
  <c r="BG10" i="10"/>
  <c r="CM10" i="10"/>
  <c r="DC10" i="10"/>
  <c r="BI10" i="10"/>
  <c r="CO10" i="10"/>
  <c r="DE10" i="10"/>
  <c r="CI10" i="10"/>
  <c r="EE10" i="10"/>
  <c r="BJ10" i="10"/>
  <c r="CP10" i="10"/>
  <c r="DF10" i="10"/>
  <c r="BK10" i="10"/>
  <c r="CQ10" i="10"/>
  <c r="DW10" i="10"/>
  <c r="BL10" i="10"/>
  <c r="CR10" i="10"/>
  <c r="DX10" i="10"/>
  <c r="BM10" i="10"/>
  <c r="DI10" i="10"/>
  <c r="DY10" i="10"/>
  <c r="BN10" i="10"/>
  <c r="DJ10" i="10"/>
  <c r="DZ10" i="10"/>
  <c r="BO10" i="10"/>
  <c r="CU10" i="10"/>
  <c r="EA10" i="10"/>
  <c r="BP10" i="10"/>
  <c r="EI10" i="10" l="1"/>
  <c r="AB10" i="10"/>
  <c r="BF10" i="10" s="1"/>
  <c r="CR10" i="11"/>
  <c r="CS10" i="11" s="1"/>
  <c r="AC10" i="10"/>
  <c r="BV10" i="10" s="1"/>
  <c r="CS10" i="10"/>
  <c r="CF10" i="10"/>
  <c r="L45" i="8"/>
  <c r="L42" i="8"/>
  <c r="AI10" i="10"/>
  <c r="AJ10" i="10"/>
  <c r="L44" i="8"/>
  <c r="L39" i="8"/>
  <c r="L43" i="8"/>
  <c r="L41" i="8"/>
  <c r="L40" i="8"/>
  <c r="K18" i="8"/>
  <c r="K46" i="8" s="1"/>
  <c r="EJ10" i="12"/>
  <c r="C32" i="8"/>
  <c r="CT10" i="12"/>
  <c r="AJ10" i="12"/>
  <c r="AD10" i="12"/>
  <c r="AC10" i="12"/>
  <c r="AK10" i="12"/>
  <c r="AP10" i="12"/>
  <c r="EI10" i="11"/>
  <c r="AI10" i="11"/>
  <c r="AC10" i="11"/>
  <c r="AB10" i="11"/>
  <c r="AJ10" i="11"/>
  <c r="AO10" i="11"/>
  <c r="BR10" i="10"/>
  <c r="AO10" i="10"/>
  <c r="DM10" i="10" l="1"/>
  <c r="DK10" i="10"/>
  <c r="DQ10" i="10"/>
  <c r="DT10" i="10"/>
  <c r="DN10" i="10"/>
  <c r="DO10" i="10"/>
  <c r="DL10" i="10"/>
  <c r="AR10" i="10" s="1"/>
  <c r="DP10" i="10"/>
  <c r="DS10" i="10"/>
  <c r="DR10" i="10"/>
  <c r="CA10" i="10"/>
  <c r="AW10" i="10" s="1"/>
  <c r="BZ10" i="10"/>
  <c r="AV10" i="10" s="1"/>
  <c r="BY10" i="10"/>
  <c r="AU10" i="10" s="1"/>
  <c r="BW10" i="10"/>
  <c r="AS10" i="10" s="1"/>
  <c r="BU10" i="10"/>
  <c r="AQ10" i="10" s="1"/>
  <c r="CD10" i="10"/>
  <c r="CB10" i="10"/>
  <c r="BX10" i="10"/>
  <c r="CV10" i="10"/>
  <c r="DV10" i="10"/>
  <c r="CC10" i="10"/>
  <c r="DW10" i="12"/>
  <c r="CW10" i="12"/>
  <c r="DI10" i="12" s="1"/>
  <c r="DM10" i="12"/>
  <c r="DL10" i="12"/>
  <c r="DT10" i="12"/>
  <c r="DR10" i="12"/>
  <c r="DP10" i="12"/>
  <c r="DN10" i="12"/>
  <c r="DU10" i="12"/>
  <c r="DQ10" i="12"/>
  <c r="DO10" i="12"/>
  <c r="DS10" i="12"/>
  <c r="BX10" i="12"/>
  <c r="CA10" i="12"/>
  <c r="CC10" i="12"/>
  <c r="AY10" i="12" s="1"/>
  <c r="BV10" i="12"/>
  <c r="CE10" i="12"/>
  <c r="BY10" i="12"/>
  <c r="CB10" i="12"/>
  <c r="CD10" i="12"/>
  <c r="BZ10" i="12"/>
  <c r="BW10" i="12"/>
  <c r="AS10" i="12" s="1"/>
  <c r="CG10" i="12"/>
  <c r="BG10" i="12"/>
  <c r="CF10" i="11"/>
  <c r="BF10" i="11"/>
  <c r="DM10" i="11"/>
  <c r="DS10" i="11"/>
  <c r="DO10" i="11"/>
  <c r="DL10" i="11"/>
  <c r="DT10" i="11"/>
  <c r="DR10" i="11"/>
  <c r="DP10" i="11"/>
  <c r="DQ10" i="11"/>
  <c r="DK10" i="11"/>
  <c r="DN10" i="11"/>
  <c r="CA10" i="11"/>
  <c r="AW10" i="11" s="1"/>
  <c r="CB10" i="11"/>
  <c r="BU10" i="11"/>
  <c r="AQ10" i="11" s="1"/>
  <c r="CD10" i="11"/>
  <c r="AZ10" i="11" s="1"/>
  <c r="BV10" i="11"/>
  <c r="BX10" i="11"/>
  <c r="BZ10" i="11"/>
  <c r="BW10" i="11"/>
  <c r="CC10" i="11"/>
  <c r="AY10" i="11" s="1"/>
  <c r="BY10" i="11"/>
  <c r="AU10" i="11" s="1"/>
  <c r="CV10" i="11"/>
  <c r="DH10" i="11" s="1"/>
  <c r="DV10" i="11"/>
  <c r="AF10" i="10"/>
  <c r="BQ10" i="10"/>
  <c r="AZ10" i="10" l="1"/>
  <c r="AX10" i="11"/>
  <c r="AS10" i="11"/>
  <c r="CE10" i="10"/>
  <c r="DU10" i="10"/>
  <c r="AT10" i="10"/>
  <c r="AY10" i="10"/>
  <c r="AP10" i="10"/>
  <c r="DH10" i="10"/>
  <c r="AX10" i="10"/>
  <c r="AT10" i="12"/>
  <c r="AW10" i="12"/>
  <c r="AV10" i="12"/>
  <c r="AQ10" i="12"/>
  <c r="BS10" i="12"/>
  <c r="DH10" i="12"/>
  <c r="AN10" i="12"/>
  <c r="CF10" i="12"/>
  <c r="AX10" i="12"/>
  <c r="BA10" i="12"/>
  <c r="DV10" i="12"/>
  <c r="AZ10" i="12"/>
  <c r="AU10" i="12"/>
  <c r="AR10" i="12"/>
  <c r="DU10" i="11"/>
  <c r="AV10" i="11"/>
  <c r="AP10" i="11"/>
  <c r="BR10" i="11"/>
  <c r="AM10" i="11"/>
  <c r="DG10" i="11"/>
  <c r="AT10" i="11"/>
  <c r="AR10" i="11"/>
  <c r="CE10" i="11"/>
  <c r="DG10" i="10" l="1"/>
  <c r="BB10" i="10" s="1"/>
  <c r="AM10" i="10"/>
  <c r="BC10" i="10"/>
  <c r="K8" i="15" s="1"/>
  <c r="M8" i="15" s="1"/>
  <c r="BA10" i="10"/>
  <c r="AG10" i="12"/>
  <c r="BD10" i="12"/>
  <c r="K8" i="13" s="1"/>
  <c r="M8" i="13" s="1"/>
  <c r="BR10" i="12"/>
  <c r="BC10" i="12" s="1"/>
  <c r="BB10" i="12"/>
  <c r="BA10" i="11"/>
  <c r="AF10" i="11"/>
  <c r="BC10" i="11"/>
  <c r="K8" i="14" s="1"/>
  <c r="M8" i="14" s="1"/>
  <c r="BQ10" i="11"/>
  <c r="BB10" i="11" s="1"/>
  <c r="O8" i="13" l="1"/>
  <c r="O5" i="13" s="1"/>
  <c r="M5" i="13"/>
  <c r="FB10" i="12"/>
  <c r="D32" i="8" s="1"/>
  <c r="J5" i="13"/>
  <c r="ET10" i="12"/>
  <c r="I5" i="13"/>
  <c r="FA10" i="11"/>
  <c r="J32" i="8" s="1"/>
  <c r="J5" i="14"/>
  <c r="ES10" i="11"/>
  <c r="I5" i="14"/>
  <c r="K5" i="14" s="1"/>
  <c r="M5" i="14"/>
  <c r="O8" i="14"/>
  <c r="O5" i="14" s="1"/>
  <c r="ES10" i="10"/>
  <c r="I5" i="15"/>
  <c r="M5" i="15"/>
  <c r="O8" i="15"/>
  <c r="O5" i="15" s="1"/>
  <c r="FA10" i="10"/>
  <c r="J5" i="15"/>
  <c r="K5" i="13" l="1"/>
  <c r="D38" i="8"/>
  <c r="D46" i="8" s="1"/>
  <c r="D18" i="8"/>
  <c r="J38" i="8"/>
  <c r="J46" i="8" s="1"/>
  <c r="J18" i="8"/>
  <c r="K5" i="15"/>
  <c r="H38" i="8"/>
  <c r="H46" i="8" s="1"/>
  <c r="H18" i="8"/>
  <c r="V10" i="1" l="1"/>
  <c r="W10" i="1"/>
  <c r="B9" i="3" l="1"/>
  <c r="C9" i="3"/>
  <c r="D9" i="3"/>
  <c r="E9" i="3"/>
  <c r="F9" i="3"/>
  <c r="G9" i="3"/>
  <c r="H9" i="3"/>
  <c r="I9" i="3"/>
  <c r="J9" i="3"/>
  <c r="L9" i="3"/>
  <c r="N9" i="3"/>
  <c r="B10" i="3"/>
  <c r="C10" i="3"/>
  <c r="D10" i="3"/>
  <c r="E10" i="3"/>
  <c r="F10" i="3"/>
  <c r="G10" i="3"/>
  <c r="H10" i="3"/>
  <c r="I10" i="3"/>
  <c r="J10" i="3"/>
  <c r="L10" i="3"/>
  <c r="N10" i="3"/>
  <c r="B11" i="3"/>
  <c r="C11" i="3"/>
  <c r="D11" i="3"/>
  <c r="E11" i="3"/>
  <c r="F11" i="3"/>
  <c r="G11" i="3"/>
  <c r="H11" i="3"/>
  <c r="I11" i="3"/>
  <c r="J11" i="3"/>
  <c r="L11" i="3"/>
  <c r="N11" i="3"/>
  <c r="B12" i="3"/>
  <c r="C12" i="3"/>
  <c r="D12" i="3"/>
  <c r="E12" i="3"/>
  <c r="F12" i="3"/>
  <c r="G12" i="3"/>
  <c r="H12" i="3"/>
  <c r="I12" i="3"/>
  <c r="J12" i="3"/>
  <c r="L12" i="3"/>
  <c r="N12" i="3"/>
  <c r="B13" i="3"/>
  <c r="C13" i="3"/>
  <c r="D13" i="3"/>
  <c r="E13" i="3"/>
  <c r="F13" i="3"/>
  <c r="G13" i="3"/>
  <c r="H13" i="3"/>
  <c r="I13" i="3"/>
  <c r="J13" i="3"/>
  <c r="L13" i="3"/>
  <c r="N13" i="3"/>
  <c r="B14" i="3"/>
  <c r="C14" i="3"/>
  <c r="D14" i="3"/>
  <c r="E14" i="3"/>
  <c r="F14" i="3"/>
  <c r="G14" i="3"/>
  <c r="H14" i="3"/>
  <c r="I14" i="3"/>
  <c r="J14" i="3"/>
  <c r="L14" i="3"/>
  <c r="N14" i="3"/>
  <c r="B15" i="3"/>
  <c r="C15" i="3"/>
  <c r="D15" i="3"/>
  <c r="E15" i="3"/>
  <c r="F15" i="3"/>
  <c r="G15" i="3"/>
  <c r="H15" i="3"/>
  <c r="I15" i="3"/>
  <c r="J15" i="3"/>
  <c r="L15" i="3"/>
  <c r="N15" i="3"/>
  <c r="B16" i="3"/>
  <c r="C16" i="3"/>
  <c r="D16" i="3"/>
  <c r="E16" i="3"/>
  <c r="F16" i="3"/>
  <c r="G16" i="3"/>
  <c r="H16" i="3"/>
  <c r="I16" i="3"/>
  <c r="J16" i="3"/>
  <c r="L16" i="3"/>
  <c r="N16" i="3"/>
  <c r="M10" i="3" l="1"/>
  <c r="M15" i="3"/>
  <c r="M16" i="3"/>
  <c r="M12" i="3"/>
  <c r="O12" i="3" s="1"/>
  <c r="M11" i="3"/>
  <c r="O11" i="3" s="1"/>
  <c r="O16" i="3"/>
  <c r="O10" i="3"/>
  <c r="M14" i="3"/>
  <c r="O14" i="3" s="1"/>
  <c r="O15" i="3"/>
  <c r="M13" i="3"/>
  <c r="O13" i="3" s="1"/>
  <c r="M9" i="3"/>
  <c r="O9" i="3" s="1"/>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X10" i="1"/>
  <c r="L8" i="3" s="1"/>
  <c r="M20" i="3"/>
  <c r="M24" i="3"/>
  <c r="M36" i="3"/>
  <c r="M40" i="3"/>
  <c r="M52" i="3"/>
  <c r="M56" i="3"/>
  <c r="M68" i="3"/>
  <c r="M72" i="3"/>
  <c r="M84" i="3"/>
  <c r="M88" i="3"/>
  <c r="M100" i="3"/>
  <c r="M104" i="3"/>
  <c r="M116" i="3"/>
  <c r="M120" i="3"/>
  <c r="M132" i="3"/>
  <c r="M136" i="3"/>
  <c r="M148" i="3"/>
  <c r="M152" i="3"/>
  <c r="M164" i="3"/>
  <c r="M168" i="3"/>
  <c r="M180" i="3"/>
  <c r="M184" i="3"/>
  <c r="M196" i="3"/>
  <c r="M200" i="3"/>
  <c r="M192" i="3" l="1"/>
  <c r="M176" i="3"/>
  <c r="M160" i="3"/>
  <c r="M144" i="3"/>
  <c r="M128" i="3"/>
  <c r="O128" i="3" s="1"/>
  <c r="M112" i="3"/>
  <c r="O112" i="3" s="1"/>
  <c r="M96" i="3"/>
  <c r="O96" i="3" s="1"/>
  <c r="M80" i="3"/>
  <c r="O80" i="3" s="1"/>
  <c r="M64" i="3"/>
  <c r="M48" i="3"/>
  <c r="O48" i="3" s="1"/>
  <c r="M32" i="3"/>
  <c r="M188" i="3"/>
  <c r="O188" i="3" s="1"/>
  <c r="M172" i="3"/>
  <c r="O172" i="3" s="1"/>
  <c r="M156" i="3"/>
  <c r="O156" i="3" s="1"/>
  <c r="M140" i="3"/>
  <c r="O140" i="3" s="1"/>
  <c r="M124" i="3"/>
  <c r="O124" i="3" s="1"/>
  <c r="M108" i="3"/>
  <c r="M92" i="3"/>
  <c r="O92" i="3" s="1"/>
  <c r="M76" i="3"/>
  <c r="M60" i="3"/>
  <c r="O60" i="3" s="1"/>
  <c r="M44" i="3"/>
  <c r="O44" i="3" s="1"/>
  <c r="M28" i="3"/>
  <c r="O28" i="3" s="1"/>
  <c r="O200" i="3"/>
  <c r="O196" i="3"/>
  <c r="O192" i="3"/>
  <c r="O184" i="3"/>
  <c r="O180" i="3"/>
  <c r="O176" i="3"/>
  <c r="O168" i="3"/>
  <c r="O164" i="3"/>
  <c r="O160" i="3"/>
  <c r="O152" i="3"/>
  <c r="O148" i="3"/>
  <c r="O144" i="3"/>
  <c r="O136" i="3"/>
  <c r="O132" i="3"/>
  <c r="O120" i="3"/>
  <c r="L5" i="3"/>
  <c r="M199" i="3"/>
  <c r="O199" i="3" s="1"/>
  <c r="M195" i="3"/>
  <c r="O195" i="3" s="1"/>
  <c r="M191" i="3"/>
  <c r="O191" i="3" s="1"/>
  <c r="M187" i="3"/>
  <c r="O187" i="3" s="1"/>
  <c r="M183" i="3"/>
  <c r="O183" i="3" s="1"/>
  <c r="M179" i="3"/>
  <c r="O179" i="3" s="1"/>
  <c r="M175" i="3"/>
  <c r="O175" i="3" s="1"/>
  <c r="M171" i="3"/>
  <c r="O171" i="3" s="1"/>
  <c r="M167" i="3"/>
  <c r="O167" i="3" s="1"/>
  <c r="M163" i="3"/>
  <c r="O163" i="3" s="1"/>
  <c r="M159" i="3"/>
  <c r="O159" i="3" s="1"/>
  <c r="M155" i="3"/>
  <c r="O155" i="3" s="1"/>
  <c r="M151" i="3"/>
  <c r="O151" i="3" s="1"/>
  <c r="M147" i="3"/>
  <c r="O147" i="3" s="1"/>
  <c r="M143" i="3"/>
  <c r="O143" i="3" s="1"/>
  <c r="M139" i="3"/>
  <c r="O139" i="3" s="1"/>
  <c r="M135" i="3"/>
  <c r="O135" i="3" s="1"/>
  <c r="M131" i="3"/>
  <c r="O131" i="3" s="1"/>
  <c r="M127" i="3"/>
  <c r="O127" i="3" s="1"/>
  <c r="M123" i="3"/>
  <c r="O123" i="3" s="1"/>
  <c r="M119" i="3"/>
  <c r="O119" i="3" s="1"/>
  <c r="M115" i="3"/>
  <c r="O115" i="3" s="1"/>
  <c r="M111" i="3"/>
  <c r="O111" i="3" s="1"/>
  <c r="M107" i="3"/>
  <c r="O107" i="3" s="1"/>
  <c r="M103" i="3"/>
  <c r="O103" i="3" s="1"/>
  <c r="M99" i="3"/>
  <c r="O99" i="3" s="1"/>
  <c r="M95" i="3"/>
  <c r="O95" i="3" s="1"/>
  <c r="M91" i="3"/>
  <c r="O91" i="3" s="1"/>
  <c r="M87" i="3"/>
  <c r="O87" i="3" s="1"/>
  <c r="M83" i="3"/>
  <c r="O83" i="3" s="1"/>
  <c r="M79" i="3"/>
  <c r="O79" i="3" s="1"/>
  <c r="M75" i="3"/>
  <c r="O75" i="3" s="1"/>
  <c r="M71" i="3"/>
  <c r="O71" i="3" s="1"/>
  <c r="M67" i="3"/>
  <c r="O67" i="3" s="1"/>
  <c r="M63" i="3"/>
  <c r="O63" i="3" s="1"/>
  <c r="M59" i="3"/>
  <c r="O59" i="3" s="1"/>
  <c r="M55" i="3"/>
  <c r="O55" i="3" s="1"/>
  <c r="M51" i="3"/>
  <c r="O51" i="3" s="1"/>
  <c r="M47" i="3"/>
  <c r="O47" i="3" s="1"/>
  <c r="M43" i="3"/>
  <c r="O43" i="3" s="1"/>
  <c r="M39" i="3"/>
  <c r="O39" i="3" s="1"/>
  <c r="M35" i="3"/>
  <c r="O35" i="3" s="1"/>
  <c r="M31" i="3"/>
  <c r="O31" i="3" s="1"/>
  <c r="M27" i="3"/>
  <c r="O27" i="3" s="1"/>
  <c r="M23" i="3"/>
  <c r="O23" i="3" s="1"/>
  <c r="M19" i="3"/>
  <c r="O19" i="3" s="1"/>
  <c r="M202" i="3"/>
  <c r="O202" i="3" s="1"/>
  <c r="M198" i="3"/>
  <c r="O198" i="3" s="1"/>
  <c r="M194" i="3"/>
  <c r="O194" i="3" s="1"/>
  <c r="M190" i="3"/>
  <c r="O190" i="3" s="1"/>
  <c r="M186" i="3"/>
  <c r="O186" i="3" s="1"/>
  <c r="M182" i="3"/>
  <c r="O182" i="3" s="1"/>
  <c r="M178" i="3"/>
  <c r="O178" i="3" s="1"/>
  <c r="M174" i="3"/>
  <c r="O174" i="3" s="1"/>
  <c r="M170" i="3"/>
  <c r="O170" i="3" s="1"/>
  <c r="M166" i="3"/>
  <c r="O166" i="3" s="1"/>
  <c r="M162" i="3"/>
  <c r="O162" i="3" s="1"/>
  <c r="M158" i="3"/>
  <c r="O158" i="3" s="1"/>
  <c r="M154" i="3"/>
  <c r="O154" i="3" s="1"/>
  <c r="M150" i="3"/>
  <c r="O150" i="3" s="1"/>
  <c r="M146" i="3"/>
  <c r="O146" i="3" s="1"/>
  <c r="M142" i="3"/>
  <c r="O142" i="3" s="1"/>
  <c r="M138" i="3"/>
  <c r="O138" i="3" s="1"/>
  <c r="M134" i="3"/>
  <c r="O134" i="3" s="1"/>
  <c r="M130" i="3"/>
  <c r="O130" i="3" s="1"/>
  <c r="M126" i="3"/>
  <c r="O126" i="3" s="1"/>
  <c r="M122" i="3"/>
  <c r="O122" i="3" s="1"/>
  <c r="M118" i="3"/>
  <c r="O118" i="3" s="1"/>
  <c r="M114" i="3"/>
  <c r="O114" i="3" s="1"/>
  <c r="M110" i="3"/>
  <c r="O110" i="3" s="1"/>
  <c r="M106" i="3"/>
  <c r="O106" i="3" s="1"/>
  <c r="M102" i="3"/>
  <c r="O102" i="3" s="1"/>
  <c r="M98" i="3"/>
  <c r="O98" i="3" s="1"/>
  <c r="M94" i="3"/>
  <c r="O94" i="3" s="1"/>
  <c r="M90" i="3"/>
  <c r="O90" i="3" s="1"/>
  <c r="M86" i="3"/>
  <c r="O86" i="3" s="1"/>
  <c r="M82" i="3"/>
  <c r="O82" i="3" s="1"/>
  <c r="M78" i="3"/>
  <c r="O78" i="3" s="1"/>
  <c r="M74" i="3"/>
  <c r="O74" i="3" s="1"/>
  <c r="M70" i="3"/>
  <c r="O70" i="3" s="1"/>
  <c r="M66" i="3"/>
  <c r="O66" i="3" s="1"/>
  <c r="M62" i="3"/>
  <c r="O62" i="3" s="1"/>
  <c r="M58" i="3"/>
  <c r="O58" i="3" s="1"/>
  <c r="M54" i="3"/>
  <c r="O54" i="3" s="1"/>
  <c r="M50" i="3"/>
  <c r="O50" i="3" s="1"/>
  <c r="M46" i="3"/>
  <c r="O46" i="3" s="1"/>
  <c r="M42" i="3"/>
  <c r="O42" i="3" s="1"/>
  <c r="M38" i="3"/>
  <c r="O38" i="3" s="1"/>
  <c r="M34" i="3"/>
  <c r="O34" i="3" s="1"/>
  <c r="M30" i="3"/>
  <c r="O30" i="3" s="1"/>
  <c r="M26" i="3"/>
  <c r="O26" i="3" s="1"/>
  <c r="M22" i="3"/>
  <c r="O22" i="3" s="1"/>
  <c r="M18" i="3"/>
  <c r="O18" i="3" s="1"/>
  <c r="M201" i="3"/>
  <c r="O201" i="3" s="1"/>
  <c r="M197" i="3"/>
  <c r="O197" i="3" s="1"/>
  <c r="M193" i="3"/>
  <c r="O193" i="3" s="1"/>
  <c r="M189" i="3"/>
  <c r="O189" i="3" s="1"/>
  <c r="M185" i="3"/>
  <c r="O185" i="3" s="1"/>
  <c r="M181" i="3"/>
  <c r="O181" i="3" s="1"/>
  <c r="M177" i="3"/>
  <c r="O177" i="3" s="1"/>
  <c r="M173" i="3"/>
  <c r="O173" i="3" s="1"/>
  <c r="M169" i="3"/>
  <c r="O169" i="3" s="1"/>
  <c r="M165" i="3"/>
  <c r="O165" i="3" s="1"/>
  <c r="M161" i="3"/>
  <c r="O161" i="3" s="1"/>
  <c r="M157" i="3"/>
  <c r="O157" i="3" s="1"/>
  <c r="M153" i="3"/>
  <c r="O153" i="3" s="1"/>
  <c r="M149" i="3"/>
  <c r="O149" i="3" s="1"/>
  <c r="M145" i="3"/>
  <c r="O145" i="3" s="1"/>
  <c r="M141" i="3"/>
  <c r="O141" i="3" s="1"/>
  <c r="M137" i="3"/>
  <c r="O137" i="3" s="1"/>
  <c r="M133" i="3"/>
  <c r="O133" i="3" s="1"/>
  <c r="M129" i="3"/>
  <c r="O129" i="3" s="1"/>
  <c r="M125" i="3"/>
  <c r="O125" i="3" s="1"/>
  <c r="M121" i="3"/>
  <c r="O121" i="3" s="1"/>
  <c r="M117" i="3"/>
  <c r="O117" i="3" s="1"/>
  <c r="M113" i="3"/>
  <c r="O113" i="3" s="1"/>
  <c r="M109" i="3"/>
  <c r="O109" i="3" s="1"/>
  <c r="M105" i="3"/>
  <c r="O105" i="3" s="1"/>
  <c r="M101" i="3"/>
  <c r="O101" i="3" s="1"/>
  <c r="M97" i="3"/>
  <c r="O97" i="3" s="1"/>
  <c r="M93" i="3"/>
  <c r="O93" i="3" s="1"/>
  <c r="M89" i="3"/>
  <c r="O89" i="3" s="1"/>
  <c r="M85" i="3"/>
  <c r="O85" i="3" s="1"/>
  <c r="M81" i="3"/>
  <c r="O81" i="3" s="1"/>
  <c r="M77" i="3"/>
  <c r="O77" i="3" s="1"/>
  <c r="M73" i="3"/>
  <c r="O73" i="3" s="1"/>
  <c r="M69" i="3"/>
  <c r="O69" i="3" s="1"/>
  <c r="M65" i="3"/>
  <c r="O65" i="3" s="1"/>
  <c r="M61" i="3"/>
  <c r="O61" i="3" s="1"/>
  <c r="M57" i="3"/>
  <c r="O57" i="3" s="1"/>
  <c r="M53" i="3"/>
  <c r="O53" i="3" s="1"/>
  <c r="M49" i="3"/>
  <c r="O49" i="3" s="1"/>
  <c r="M45" i="3"/>
  <c r="O45" i="3" s="1"/>
  <c r="M41" i="3"/>
  <c r="O41" i="3" s="1"/>
  <c r="M37" i="3"/>
  <c r="O37" i="3" s="1"/>
  <c r="M33" i="3"/>
  <c r="O33" i="3" s="1"/>
  <c r="M29" i="3"/>
  <c r="O29" i="3" s="1"/>
  <c r="M25" i="3"/>
  <c r="O25" i="3" s="1"/>
  <c r="M21" i="3"/>
  <c r="O21" i="3" s="1"/>
  <c r="M17" i="3"/>
  <c r="O17" i="3" s="1"/>
  <c r="O104" i="3"/>
  <c r="O100" i="3"/>
  <c r="O84" i="3"/>
  <c r="O76" i="3"/>
  <c r="O72" i="3"/>
  <c r="O64" i="3"/>
  <c r="O56" i="3"/>
  <c r="O36" i="3"/>
  <c r="O32" i="3"/>
  <c r="O24" i="3"/>
  <c r="O116" i="3"/>
  <c r="O108" i="3"/>
  <c r="O88" i="3"/>
  <c r="O68" i="3"/>
  <c r="O52" i="3"/>
  <c r="O40" i="3"/>
  <c r="O20" i="3"/>
  <c r="H17" i="3" l="1"/>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H194" i="3"/>
  <c r="I194" i="3"/>
  <c r="H195" i="3"/>
  <c r="I195" i="3"/>
  <c r="H196" i="3"/>
  <c r="I196" i="3"/>
  <c r="H197" i="3"/>
  <c r="I197" i="3"/>
  <c r="H198" i="3"/>
  <c r="I198" i="3"/>
  <c r="H199" i="3"/>
  <c r="I199" i="3"/>
  <c r="H200" i="3"/>
  <c r="I200" i="3"/>
  <c r="H201" i="3"/>
  <c r="I201" i="3"/>
  <c r="H202" i="3"/>
  <c r="I202"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I8" i="3"/>
  <c r="H8"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8" i="3"/>
  <c r="I210" i="3"/>
  <c r="H210" i="3"/>
  <c r="E210" i="3"/>
  <c r="D210" i="3"/>
  <c r="G210" i="3"/>
  <c r="C210" i="3"/>
  <c r="B210" i="3"/>
  <c r="I209" i="3"/>
  <c r="H209" i="3"/>
  <c r="E209" i="3"/>
  <c r="D209" i="3"/>
  <c r="G209" i="3"/>
  <c r="C209" i="3"/>
  <c r="B209" i="3"/>
  <c r="I208" i="3"/>
  <c r="H208" i="3"/>
  <c r="E208" i="3"/>
  <c r="D208" i="3"/>
  <c r="G208" i="3"/>
  <c r="C208" i="3"/>
  <c r="B208" i="3"/>
  <c r="I207" i="3"/>
  <c r="H207" i="3"/>
  <c r="E207" i="3"/>
  <c r="D207" i="3"/>
  <c r="G207" i="3"/>
  <c r="C207" i="3"/>
  <c r="B207" i="3"/>
  <c r="I206" i="3"/>
  <c r="H206" i="3"/>
  <c r="E206" i="3"/>
  <c r="D206" i="3"/>
  <c r="G206" i="3"/>
  <c r="C206" i="3"/>
  <c r="B206" i="3"/>
  <c r="I205" i="3"/>
  <c r="H205" i="3"/>
  <c r="E205" i="3"/>
  <c r="D205" i="3"/>
  <c r="G205" i="3"/>
  <c r="C205" i="3"/>
  <c r="B205" i="3"/>
  <c r="I204" i="3"/>
  <c r="H204" i="3"/>
  <c r="E204" i="3"/>
  <c r="D204" i="3"/>
  <c r="G204" i="3"/>
  <c r="C204" i="3"/>
  <c r="B204" i="3"/>
  <c r="I203" i="3"/>
  <c r="H203" i="3"/>
  <c r="E203" i="3"/>
  <c r="D203" i="3"/>
  <c r="G203" i="3"/>
  <c r="C203" i="3"/>
  <c r="B203" i="3"/>
  <c r="E202" i="3"/>
  <c r="D202" i="3"/>
  <c r="G202" i="3"/>
  <c r="C202" i="3"/>
  <c r="B202" i="3"/>
  <c r="E201" i="3"/>
  <c r="D201" i="3"/>
  <c r="G201" i="3"/>
  <c r="C201" i="3"/>
  <c r="B201" i="3"/>
  <c r="E200" i="3"/>
  <c r="D200" i="3"/>
  <c r="G200" i="3"/>
  <c r="C200" i="3"/>
  <c r="B200" i="3"/>
  <c r="E199" i="3"/>
  <c r="D199" i="3"/>
  <c r="G199" i="3"/>
  <c r="C199" i="3"/>
  <c r="B199" i="3"/>
  <c r="E198" i="3"/>
  <c r="D198" i="3"/>
  <c r="G198" i="3"/>
  <c r="C198" i="3"/>
  <c r="B198" i="3"/>
  <c r="E197" i="3"/>
  <c r="D197" i="3"/>
  <c r="G197" i="3"/>
  <c r="C197" i="3"/>
  <c r="B197" i="3"/>
  <c r="E196" i="3"/>
  <c r="D196" i="3"/>
  <c r="G196" i="3"/>
  <c r="C196" i="3"/>
  <c r="B196" i="3"/>
  <c r="E195" i="3"/>
  <c r="D195" i="3"/>
  <c r="G195" i="3"/>
  <c r="C195" i="3"/>
  <c r="B195" i="3"/>
  <c r="E194" i="3"/>
  <c r="D194" i="3"/>
  <c r="G194" i="3"/>
  <c r="C194" i="3"/>
  <c r="B194" i="3"/>
  <c r="E193" i="3"/>
  <c r="D193" i="3"/>
  <c r="G193" i="3"/>
  <c r="C193" i="3"/>
  <c r="B193" i="3"/>
  <c r="E192" i="3"/>
  <c r="D192" i="3"/>
  <c r="G192" i="3"/>
  <c r="C192" i="3"/>
  <c r="B192" i="3"/>
  <c r="E191" i="3"/>
  <c r="D191" i="3"/>
  <c r="G191" i="3"/>
  <c r="C191" i="3"/>
  <c r="B191" i="3"/>
  <c r="E190" i="3"/>
  <c r="D190" i="3"/>
  <c r="G190" i="3"/>
  <c r="C190" i="3"/>
  <c r="B190" i="3"/>
  <c r="E189" i="3"/>
  <c r="D189" i="3"/>
  <c r="G189" i="3"/>
  <c r="C189" i="3"/>
  <c r="B189" i="3"/>
  <c r="E188" i="3"/>
  <c r="D188" i="3"/>
  <c r="G188" i="3"/>
  <c r="C188" i="3"/>
  <c r="B188" i="3"/>
  <c r="E187" i="3"/>
  <c r="D187" i="3"/>
  <c r="G187" i="3"/>
  <c r="C187" i="3"/>
  <c r="B187" i="3"/>
  <c r="E186" i="3"/>
  <c r="D186" i="3"/>
  <c r="G186" i="3"/>
  <c r="C186" i="3"/>
  <c r="B186" i="3"/>
  <c r="E185" i="3"/>
  <c r="D185" i="3"/>
  <c r="G185" i="3"/>
  <c r="C185" i="3"/>
  <c r="B185" i="3"/>
  <c r="E184" i="3"/>
  <c r="D184" i="3"/>
  <c r="G184" i="3"/>
  <c r="C184" i="3"/>
  <c r="B184" i="3"/>
  <c r="E183" i="3"/>
  <c r="D183" i="3"/>
  <c r="G183" i="3"/>
  <c r="C183" i="3"/>
  <c r="B183" i="3"/>
  <c r="E182" i="3"/>
  <c r="D182" i="3"/>
  <c r="G182" i="3"/>
  <c r="C182" i="3"/>
  <c r="B182" i="3"/>
  <c r="E181" i="3"/>
  <c r="D181" i="3"/>
  <c r="G181" i="3"/>
  <c r="C181" i="3"/>
  <c r="B181" i="3"/>
  <c r="E180" i="3"/>
  <c r="D180" i="3"/>
  <c r="G180" i="3"/>
  <c r="C180" i="3"/>
  <c r="B180" i="3"/>
  <c r="E179" i="3"/>
  <c r="D179" i="3"/>
  <c r="G179" i="3"/>
  <c r="C179" i="3"/>
  <c r="B179" i="3"/>
  <c r="E178" i="3"/>
  <c r="D178" i="3"/>
  <c r="G178" i="3"/>
  <c r="C178" i="3"/>
  <c r="B178" i="3"/>
  <c r="E177" i="3"/>
  <c r="D177" i="3"/>
  <c r="G177" i="3"/>
  <c r="C177" i="3"/>
  <c r="B177" i="3"/>
  <c r="E176" i="3"/>
  <c r="D176" i="3"/>
  <c r="G176" i="3"/>
  <c r="C176" i="3"/>
  <c r="B176" i="3"/>
  <c r="E175" i="3"/>
  <c r="D175" i="3"/>
  <c r="G175" i="3"/>
  <c r="C175" i="3"/>
  <c r="B175" i="3"/>
  <c r="E174" i="3"/>
  <c r="D174" i="3"/>
  <c r="G174" i="3"/>
  <c r="C174" i="3"/>
  <c r="B174" i="3"/>
  <c r="E173" i="3"/>
  <c r="D173" i="3"/>
  <c r="G173" i="3"/>
  <c r="C173" i="3"/>
  <c r="B173" i="3"/>
  <c r="E172" i="3"/>
  <c r="D172" i="3"/>
  <c r="G172" i="3"/>
  <c r="C172" i="3"/>
  <c r="B172" i="3"/>
  <c r="E171" i="3"/>
  <c r="D171" i="3"/>
  <c r="G171" i="3"/>
  <c r="C171" i="3"/>
  <c r="B171" i="3"/>
  <c r="E170" i="3"/>
  <c r="D170" i="3"/>
  <c r="G170" i="3"/>
  <c r="C170" i="3"/>
  <c r="B170" i="3"/>
  <c r="E169" i="3"/>
  <c r="D169" i="3"/>
  <c r="G169" i="3"/>
  <c r="C169" i="3"/>
  <c r="B169" i="3"/>
  <c r="E168" i="3"/>
  <c r="D168" i="3"/>
  <c r="G168" i="3"/>
  <c r="C168" i="3"/>
  <c r="B168" i="3"/>
  <c r="E167" i="3"/>
  <c r="D167" i="3"/>
  <c r="G167" i="3"/>
  <c r="C167" i="3"/>
  <c r="B167" i="3"/>
  <c r="E166" i="3"/>
  <c r="D166" i="3"/>
  <c r="G166" i="3"/>
  <c r="C166" i="3"/>
  <c r="B166" i="3"/>
  <c r="E165" i="3"/>
  <c r="D165" i="3"/>
  <c r="G165" i="3"/>
  <c r="C165" i="3"/>
  <c r="B165" i="3"/>
  <c r="E164" i="3"/>
  <c r="D164" i="3"/>
  <c r="G164" i="3"/>
  <c r="C164" i="3"/>
  <c r="B164" i="3"/>
  <c r="E163" i="3"/>
  <c r="D163" i="3"/>
  <c r="G163" i="3"/>
  <c r="C163" i="3"/>
  <c r="B163" i="3"/>
  <c r="E162" i="3"/>
  <c r="D162" i="3"/>
  <c r="G162" i="3"/>
  <c r="C162" i="3"/>
  <c r="B162" i="3"/>
  <c r="E161" i="3"/>
  <c r="D161" i="3"/>
  <c r="G161" i="3"/>
  <c r="C161" i="3"/>
  <c r="B161" i="3"/>
  <c r="E160" i="3"/>
  <c r="D160" i="3"/>
  <c r="G160" i="3"/>
  <c r="C160" i="3"/>
  <c r="B160" i="3"/>
  <c r="E159" i="3"/>
  <c r="D159" i="3"/>
  <c r="G159" i="3"/>
  <c r="C159" i="3"/>
  <c r="B159" i="3"/>
  <c r="E158" i="3"/>
  <c r="D158" i="3"/>
  <c r="G158" i="3"/>
  <c r="C158" i="3"/>
  <c r="B158" i="3"/>
  <c r="E157" i="3"/>
  <c r="D157" i="3"/>
  <c r="G157" i="3"/>
  <c r="C157" i="3"/>
  <c r="B157" i="3"/>
  <c r="E156" i="3"/>
  <c r="D156" i="3"/>
  <c r="G156" i="3"/>
  <c r="C156" i="3"/>
  <c r="B156" i="3"/>
  <c r="E155" i="3"/>
  <c r="D155" i="3"/>
  <c r="G155" i="3"/>
  <c r="C155" i="3"/>
  <c r="B155" i="3"/>
  <c r="E154" i="3"/>
  <c r="D154" i="3"/>
  <c r="G154" i="3"/>
  <c r="C154" i="3"/>
  <c r="B154" i="3"/>
  <c r="E153" i="3"/>
  <c r="D153" i="3"/>
  <c r="G153" i="3"/>
  <c r="C153" i="3"/>
  <c r="B153" i="3"/>
  <c r="E152" i="3"/>
  <c r="D152" i="3"/>
  <c r="G152" i="3"/>
  <c r="C152" i="3"/>
  <c r="B152" i="3"/>
  <c r="E151" i="3"/>
  <c r="D151" i="3"/>
  <c r="G151" i="3"/>
  <c r="C151" i="3"/>
  <c r="B151" i="3"/>
  <c r="E150" i="3"/>
  <c r="D150" i="3"/>
  <c r="G150" i="3"/>
  <c r="C150" i="3"/>
  <c r="B150" i="3"/>
  <c r="E149" i="3"/>
  <c r="D149" i="3"/>
  <c r="G149" i="3"/>
  <c r="C149" i="3"/>
  <c r="B149" i="3"/>
  <c r="E148" i="3"/>
  <c r="D148" i="3"/>
  <c r="G148" i="3"/>
  <c r="C148" i="3"/>
  <c r="B148" i="3"/>
  <c r="E147" i="3"/>
  <c r="D147" i="3"/>
  <c r="G147" i="3"/>
  <c r="C147" i="3"/>
  <c r="B147" i="3"/>
  <c r="E146" i="3"/>
  <c r="D146" i="3"/>
  <c r="G146" i="3"/>
  <c r="C146" i="3"/>
  <c r="B146" i="3"/>
  <c r="E145" i="3"/>
  <c r="D145" i="3"/>
  <c r="G145" i="3"/>
  <c r="C145" i="3"/>
  <c r="B145" i="3"/>
  <c r="E144" i="3"/>
  <c r="D144" i="3"/>
  <c r="G144" i="3"/>
  <c r="C144" i="3"/>
  <c r="B144" i="3"/>
  <c r="E143" i="3"/>
  <c r="D143" i="3"/>
  <c r="G143" i="3"/>
  <c r="C143" i="3"/>
  <c r="B143" i="3"/>
  <c r="E142" i="3"/>
  <c r="D142" i="3"/>
  <c r="G142" i="3"/>
  <c r="C142" i="3"/>
  <c r="B142" i="3"/>
  <c r="E141" i="3"/>
  <c r="D141" i="3"/>
  <c r="G141" i="3"/>
  <c r="C141" i="3"/>
  <c r="B141" i="3"/>
  <c r="E140" i="3"/>
  <c r="D140" i="3"/>
  <c r="G140" i="3"/>
  <c r="C140" i="3"/>
  <c r="B140" i="3"/>
  <c r="E139" i="3"/>
  <c r="D139" i="3"/>
  <c r="G139" i="3"/>
  <c r="C139" i="3"/>
  <c r="B139" i="3"/>
  <c r="E138" i="3"/>
  <c r="D138" i="3"/>
  <c r="G138" i="3"/>
  <c r="C138" i="3"/>
  <c r="B138" i="3"/>
  <c r="E137" i="3"/>
  <c r="D137" i="3"/>
  <c r="G137" i="3"/>
  <c r="C137" i="3"/>
  <c r="B137" i="3"/>
  <c r="E136" i="3"/>
  <c r="D136" i="3"/>
  <c r="G136" i="3"/>
  <c r="C136" i="3"/>
  <c r="B136" i="3"/>
  <c r="E135" i="3"/>
  <c r="D135" i="3"/>
  <c r="G135" i="3"/>
  <c r="C135" i="3"/>
  <c r="B135" i="3"/>
  <c r="E134" i="3"/>
  <c r="D134" i="3"/>
  <c r="G134" i="3"/>
  <c r="C134" i="3"/>
  <c r="B134" i="3"/>
  <c r="E133" i="3"/>
  <c r="D133" i="3"/>
  <c r="G133" i="3"/>
  <c r="C133" i="3"/>
  <c r="B133" i="3"/>
  <c r="E132" i="3"/>
  <c r="D132" i="3"/>
  <c r="G132" i="3"/>
  <c r="C132" i="3"/>
  <c r="B132" i="3"/>
  <c r="E131" i="3"/>
  <c r="D131" i="3"/>
  <c r="G131" i="3"/>
  <c r="C131" i="3"/>
  <c r="B131" i="3"/>
  <c r="E130" i="3"/>
  <c r="D130" i="3"/>
  <c r="G130" i="3"/>
  <c r="C130" i="3"/>
  <c r="B130" i="3"/>
  <c r="E129" i="3"/>
  <c r="D129" i="3"/>
  <c r="G129" i="3"/>
  <c r="C129" i="3"/>
  <c r="B129" i="3"/>
  <c r="E128" i="3"/>
  <c r="D128" i="3"/>
  <c r="G128" i="3"/>
  <c r="C128" i="3"/>
  <c r="B128" i="3"/>
  <c r="E127" i="3"/>
  <c r="D127" i="3"/>
  <c r="G127" i="3"/>
  <c r="C127" i="3"/>
  <c r="B127" i="3"/>
  <c r="E126" i="3"/>
  <c r="D126" i="3"/>
  <c r="G126" i="3"/>
  <c r="C126" i="3"/>
  <c r="B126" i="3"/>
  <c r="E125" i="3"/>
  <c r="D125" i="3"/>
  <c r="G125" i="3"/>
  <c r="C125" i="3"/>
  <c r="B125" i="3"/>
  <c r="E124" i="3"/>
  <c r="D124" i="3"/>
  <c r="G124" i="3"/>
  <c r="C124" i="3"/>
  <c r="B124" i="3"/>
  <c r="E123" i="3"/>
  <c r="D123" i="3"/>
  <c r="G123" i="3"/>
  <c r="C123" i="3"/>
  <c r="B123" i="3"/>
  <c r="E122" i="3"/>
  <c r="D122" i="3"/>
  <c r="G122" i="3"/>
  <c r="C122" i="3"/>
  <c r="B122" i="3"/>
  <c r="E121" i="3"/>
  <c r="D121" i="3"/>
  <c r="G121" i="3"/>
  <c r="C121" i="3"/>
  <c r="B121" i="3"/>
  <c r="E120" i="3"/>
  <c r="D120" i="3"/>
  <c r="G120" i="3"/>
  <c r="C120" i="3"/>
  <c r="B120" i="3"/>
  <c r="E119" i="3"/>
  <c r="D119" i="3"/>
  <c r="G119" i="3"/>
  <c r="C119" i="3"/>
  <c r="B119" i="3"/>
  <c r="E118" i="3"/>
  <c r="D118" i="3"/>
  <c r="G118" i="3"/>
  <c r="C118" i="3"/>
  <c r="B118" i="3"/>
  <c r="E117" i="3"/>
  <c r="D117" i="3"/>
  <c r="G117" i="3"/>
  <c r="C117" i="3"/>
  <c r="B117" i="3"/>
  <c r="E116" i="3"/>
  <c r="D116" i="3"/>
  <c r="G116" i="3"/>
  <c r="C116" i="3"/>
  <c r="B116" i="3"/>
  <c r="E115" i="3"/>
  <c r="D115" i="3"/>
  <c r="G115" i="3"/>
  <c r="C115" i="3"/>
  <c r="B115" i="3"/>
  <c r="E114" i="3"/>
  <c r="D114" i="3"/>
  <c r="G114" i="3"/>
  <c r="C114" i="3"/>
  <c r="B114" i="3"/>
  <c r="E113" i="3"/>
  <c r="D113" i="3"/>
  <c r="G113" i="3"/>
  <c r="C113" i="3"/>
  <c r="B113" i="3"/>
  <c r="E112" i="3"/>
  <c r="D112" i="3"/>
  <c r="G112" i="3"/>
  <c r="C112" i="3"/>
  <c r="B112" i="3"/>
  <c r="E111" i="3"/>
  <c r="D111" i="3"/>
  <c r="G111" i="3"/>
  <c r="C111" i="3"/>
  <c r="B111" i="3"/>
  <c r="E110" i="3"/>
  <c r="D110" i="3"/>
  <c r="G110" i="3"/>
  <c r="C110" i="3"/>
  <c r="B110" i="3"/>
  <c r="E109" i="3"/>
  <c r="D109" i="3"/>
  <c r="G109" i="3"/>
  <c r="C109" i="3"/>
  <c r="B109" i="3"/>
  <c r="E108" i="3"/>
  <c r="D108" i="3"/>
  <c r="G108" i="3"/>
  <c r="C108" i="3"/>
  <c r="B108" i="3"/>
  <c r="E107" i="3"/>
  <c r="D107" i="3"/>
  <c r="G107" i="3"/>
  <c r="C107" i="3"/>
  <c r="B107" i="3"/>
  <c r="E106" i="3"/>
  <c r="D106" i="3"/>
  <c r="G106" i="3"/>
  <c r="C106" i="3"/>
  <c r="B106" i="3"/>
  <c r="E105" i="3"/>
  <c r="D105" i="3"/>
  <c r="G105" i="3"/>
  <c r="C105" i="3"/>
  <c r="B105" i="3"/>
  <c r="E104" i="3"/>
  <c r="D104" i="3"/>
  <c r="G104" i="3"/>
  <c r="C104" i="3"/>
  <c r="B104" i="3"/>
  <c r="E103" i="3"/>
  <c r="D103" i="3"/>
  <c r="G103" i="3"/>
  <c r="C103" i="3"/>
  <c r="B103" i="3"/>
  <c r="E102" i="3"/>
  <c r="D102" i="3"/>
  <c r="G102" i="3"/>
  <c r="C102" i="3"/>
  <c r="B102" i="3"/>
  <c r="E101" i="3"/>
  <c r="D101" i="3"/>
  <c r="G101" i="3"/>
  <c r="C101" i="3"/>
  <c r="B101" i="3"/>
  <c r="E100" i="3"/>
  <c r="D100" i="3"/>
  <c r="G100" i="3"/>
  <c r="C100" i="3"/>
  <c r="B100" i="3"/>
  <c r="E99" i="3"/>
  <c r="D99" i="3"/>
  <c r="G99" i="3"/>
  <c r="C99" i="3"/>
  <c r="B99" i="3"/>
  <c r="E98" i="3"/>
  <c r="D98" i="3"/>
  <c r="G98" i="3"/>
  <c r="C98" i="3"/>
  <c r="B98" i="3"/>
  <c r="E97" i="3"/>
  <c r="D97" i="3"/>
  <c r="G97" i="3"/>
  <c r="C97" i="3"/>
  <c r="B97" i="3"/>
  <c r="E96" i="3"/>
  <c r="D96" i="3"/>
  <c r="G96" i="3"/>
  <c r="C96" i="3"/>
  <c r="B96" i="3"/>
  <c r="E95" i="3"/>
  <c r="D95" i="3"/>
  <c r="G95" i="3"/>
  <c r="C95" i="3"/>
  <c r="B95" i="3"/>
  <c r="E94" i="3"/>
  <c r="D94" i="3"/>
  <c r="G94" i="3"/>
  <c r="C94" i="3"/>
  <c r="B94" i="3"/>
  <c r="E93" i="3"/>
  <c r="D93" i="3"/>
  <c r="G93" i="3"/>
  <c r="C93" i="3"/>
  <c r="B93" i="3"/>
  <c r="E92" i="3"/>
  <c r="D92" i="3"/>
  <c r="G92" i="3"/>
  <c r="C92" i="3"/>
  <c r="B92" i="3"/>
  <c r="E91" i="3"/>
  <c r="D91" i="3"/>
  <c r="G91" i="3"/>
  <c r="C91" i="3"/>
  <c r="B91" i="3"/>
  <c r="E90" i="3"/>
  <c r="D90" i="3"/>
  <c r="G90" i="3"/>
  <c r="C90" i="3"/>
  <c r="B90" i="3"/>
  <c r="E89" i="3"/>
  <c r="D89" i="3"/>
  <c r="G89" i="3"/>
  <c r="C89" i="3"/>
  <c r="B89" i="3"/>
  <c r="E88" i="3"/>
  <c r="D88" i="3"/>
  <c r="G88" i="3"/>
  <c r="C88" i="3"/>
  <c r="B88" i="3"/>
  <c r="E87" i="3"/>
  <c r="D87" i="3"/>
  <c r="G87" i="3"/>
  <c r="C87" i="3"/>
  <c r="B87" i="3"/>
  <c r="E86" i="3"/>
  <c r="D86" i="3"/>
  <c r="G86" i="3"/>
  <c r="C86" i="3"/>
  <c r="B86" i="3"/>
  <c r="E85" i="3"/>
  <c r="D85" i="3"/>
  <c r="G85" i="3"/>
  <c r="C85" i="3"/>
  <c r="B85" i="3"/>
  <c r="E84" i="3"/>
  <c r="D84" i="3"/>
  <c r="G84" i="3"/>
  <c r="C84" i="3"/>
  <c r="B84" i="3"/>
  <c r="E83" i="3"/>
  <c r="D83" i="3"/>
  <c r="G83" i="3"/>
  <c r="C83" i="3"/>
  <c r="B83" i="3"/>
  <c r="E82" i="3"/>
  <c r="D82" i="3"/>
  <c r="G82" i="3"/>
  <c r="C82" i="3"/>
  <c r="B82" i="3"/>
  <c r="E81" i="3"/>
  <c r="D81" i="3"/>
  <c r="G81" i="3"/>
  <c r="C81" i="3"/>
  <c r="B81" i="3"/>
  <c r="E80" i="3"/>
  <c r="D80" i="3"/>
  <c r="G80" i="3"/>
  <c r="C80" i="3"/>
  <c r="B80" i="3"/>
  <c r="E79" i="3"/>
  <c r="D79" i="3"/>
  <c r="G79" i="3"/>
  <c r="C79" i="3"/>
  <c r="B79" i="3"/>
  <c r="E78" i="3"/>
  <c r="D78" i="3"/>
  <c r="G78" i="3"/>
  <c r="C78" i="3"/>
  <c r="B78" i="3"/>
  <c r="E77" i="3"/>
  <c r="D77" i="3"/>
  <c r="G77" i="3"/>
  <c r="C77" i="3"/>
  <c r="B77" i="3"/>
  <c r="E76" i="3"/>
  <c r="D76" i="3"/>
  <c r="G76" i="3"/>
  <c r="C76" i="3"/>
  <c r="B76" i="3"/>
  <c r="E75" i="3"/>
  <c r="D75" i="3"/>
  <c r="G75" i="3"/>
  <c r="C75" i="3"/>
  <c r="B75" i="3"/>
  <c r="E74" i="3"/>
  <c r="D74" i="3"/>
  <c r="G74" i="3"/>
  <c r="C74" i="3"/>
  <c r="B74" i="3"/>
  <c r="E73" i="3"/>
  <c r="D73" i="3"/>
  <c r="G73" i="3"/>
  <c r="C73" i="3"/>
  <c r="B73" i="3"/>
  <c r="E72" i="3"/>
  <c r="D72" i="3"/>
  <c r="G72" i="3"/>
  <c r="C72" i="3"/>
  <c r="B72" i="3"/>
  <c r="E71" i="3"/>
  <c r="D71" i="3"/>
  <c r="G71" i="3"/>
  <c r="C71" i="3"/>
  <c r="B71" i="3"/>
  <c r="E70" i="3"/>
  <c r="D70" i="3"/>
  <c r="G70" i="3"/>
  <c r="C70" i="3"/>
  <c r="B70" i="3"/>
  <c r="E69" i="3"/>
  <c r="D69" i="3"/>
  <c r="G69" i="3"/>
  <c r="C69" i="3"/>
  <c r="B69" i="3"/>
  <c r="E68" i="3"/>
  <c r="D68" i="3"/>
  <c r="G68" i="3"/>
  <c r="C68" i="3"/>
  <c r="B68" i="3"/>
  <c r="E67" i="3"/>
  <c r="D67" i="3"/>
  <c r="G67" i="3"/>
  <c r="C67" i="3"/>
  <c r="B67" i="3"/>
  <c r="E66" i="3"/>
  <c r="D66" i="3"/>
  <c r="G66" i="3"/>
  <c r="C66" i="3"/>
  <c r="B66" i="3"/>
  <c r="E65" i="3"/>
  <c r="D65" i="3"/>
  <c r="G65" i="3"/>
  <c r="C65" i="3"/>
  <c r="B65" i="3"/>
  <c r="E64" i="3"/>
  <c r="D64" i="3"/>
  <c r="G64" i="3"/>
  <c r="C64" i="3"/>
  <c r="B64" i="3"/>
  <c r="E63" i="3"/>
  <c r="D63" i="3"/>
  <c r="G63" i="3"/>
  <c r="C63" i="3"/>
  <c r="B63" i="3"/>
  <c r="E62" i="3"/>
  <c r="D62" i="3"/>
  <c r="G62" i="3"/>
  <c r="C62" i="3"/>
  <c r="B62" i="3"/>
  <c r="E61" i="3"/>
  <c r="D61" i="3"/>
  <c r="G61" i="3"/>
  <c r="C61" i="3"/>
  <c r="B61" i="3"/>
  <c r="E60" i="3"/>
  <c r="D60" i="3"/>
  <c r="G60" i="3"/>
  <c r="C60" i="3"/>
  <c r="B60" i="3"/>
  <c r="E59" i="3"/>
  <c r="D59" i="3"/>
  <c r="G59" i="3"/>
  <c r="C59" i="3"/>
  <c r="B59" i="3"/>
  <c r="E58" i="3"/>
  <c r="D58" i="3"/>
  <c r="G58" i="3"/>
  <c r="C58" i="3"/>
  <c r="B58" i="3"/>
  <c r="E57" i="3"/>
  <c r="D57" i="3"/>
  <c r="G57" i="3"/>
  <c r="C57" i="3"/>
  <c r="B57" i="3"/>
  <c r="E56" i="3"/>
  <c r="D56" i="3"/>
  <c r="G56" i="3"/>
  <c r="C56" i="3"/>
  <c r="B56" i="3"/>
  <c r="E55" i="3"/>
  <c r="D55" i="3"/>
  <c r="G55" i="3"/>
  <c r="C55" i="3"/>
  <c r="B55" i="3"/>
  <c r="E54" i="3"/>
  <c r="D54" i="3"/>
  <c r="G54" i="3"/>
  <c r="C54" i="3"/>
  <c r="B54" i="3"/>
  <c r="E53" i="3"/>
  <c r="D53" i="3"/>
  <c r="G53" i="3"/>
  <c r="C53" i="3"/>
  <c r="B53" i="3"/>
  <c r="E52" i="3"/>
  <c r="D52" i="3"/>
  <c r="G52" i="3"/>
  <c r="C52" i="3"/>
  <c r="B52" i="3"/>
  <c r="E51" i="3"/>
  <c r="D51" i="3"/>
  <c r="G51" i="3"/>
  <c r="C51" i="3"/>
  <c r="B51" i="3"/>
  <c r="E50" i="3"/>
  <c r="D50" i="3"/>
  <c r="G50" i="3"/>
  <c r="C50" i="3"/>
  <c r="B50" i="3"/>
  <c r="E49" i="3"/>
  <c r="D49" i="3"/>
  <c r="G49" i="3"/>
  <c r="C49" i="3"/>
  <c r="B49" i="3"/>
  <c r="E48" i="3"/>
  <c r="D48" i="3"/>
  <c r="G48" i="3"/>
  <c r="C48" i="3"/>
  <c r="B48" i="3"/>
  <c r="E47" i="3"/>
  <c r="D47" i="3"/>
  <c r="G47" i="3"/>
  <c r="C47" i="3"/>
  <c r="B47" i="3"/>
  <c r="E46" i="3"/>
  <c r="D46" i="3"/>
  <c r="G46" i="3"/>
  <c r="C46" i="3"/>
  <c r="B46" i="3"/>
  <c r="E45" i="3"/>
  <c r="D45" i="3"/>
  <c r="G45" i="3"/>
  <c r="C45" i="3"/>
  <c r="B45" i="3"/>
  <c r="E44" i="3"/>
  <c r="D44" i="3"/>
  <c r="G44" i="3"/>
  <c r="C44" i="3"/>
  <c r="B44" i="3"/>
  <c r="E43" i="3"/>
  <c r="D43" i="3"/>
  <c r="G43" i="3"/>
  <c r="C43" i="3"/>
  <c r="B43" i="3"/>
  <c r="E42" i="3"/>
  <c r="D42" i="3"/>
  <c r="G42" i="3"/>
  <c r="C42" i="3"/>
  <c r="B42" i="3"/>
  <c r="E41" i="3"/>
  <c r="D41" i="3"/>
  <c r="G41" i="3"/>
  <c r="C41" i="3"/>
  <c r="B41" i="3"/>
  <c r="E40" i="3"/>
  <c r="D40" i="3"/>
  <c r="G40" i="3"/>
  <c r="C40" i="3"/>
  <c r="B40" i="3"/>
  <c r="E39" i="3"/>
  <c r="D39" i="3"/>
  <c r="G39" i="3"/>
  <c r="C39" i="3"/>
  <c r="B39" i="3"/>
  <c r="E38" i="3"/>
  <c r="D38" i="3"/>
  <c r="G38" i="3"/>
  <c r="C38" i="3"/>
  <c r="B38" i="3"/>
  <c r="E37" i="3"/>
  <c r="D37" i="3"/>
  <c r="G37" i="3"/>
  <c r="C37" i="3"/>
  <c r="B37" i="3"/>
  <c r="E36" i="3"/>
  <c r="D36" i="3"/>
  <c r="G36" i="3"/>
  <c r="C36" i="3"/>
  <c r="B36" i="3"/>
  <c r="E35" i="3"/>
  <c r="D35" i="3"/>
  <c r="G35" i="3"/>
  <c r="C35" i="3"/>
  <c r="B35" i="3"/>
  <c r="E34" i="3"/>
  <c r="D34" i="3"/>
  <c r="G34" i="3"/>
  <c r="C34" i="3"/>
  <c r="B34" i="3"/>
  <c r="E33" i="3"/>
  <c r="D33" i="3"/>
  <c r="G33" i="3"/>
  <c r="C33" i="3"/>
  <c r="B33" i="3"/>
  <c r="E32" i="3"/>
  <c r="D32" i="3"/>
  <c r="G32" i="3"/>
  <c r="C32" i="3"/>
  <c r="B32" i="3"/>
  <c r="E31" i="3"/>
  <c r="D31" i="3"/>
  <c r="G31" i="3"/>
  <c r="C31" i="3"/>
  <c r="B31" i="3"/>
  <c r="E30" i="3"/>
  <c r="D30" i="3"/>
  <c r="G30" i="3"/>
  <c r="C30" i="3"/>
  <c r="B30" i="3"/>
  <c r="E29" i="3"/>
  <c r="D29" i="3"/>
  <c r="G29" i="3"/>
  <c r="C29" i="3"/>
  <c r="B29" i="3"/>
  <c r="E28" i="3"/>
  <c r="D28" i="3"/>
  <c r="G28" i="3"/>
  <c r="C28" i="3"/>
  <c r="B28" i="3"/>
  <c r="E27" i="3"/>
  <c r="D27" i="3"/>
  <c r="G27" i="3"/>
  <c r="C27" i="3"/>
  <c r="B27" i="3"/>
  <c r="E26" i="3"/>
  <c r="D26" i="3"/>
  <c r="G26" i="3"/>
  <c r="C26" i="3"/>
  <c r="B26" i="3"/>
  <c r="E25" i="3"/>
  <c r="D25" i="3"/>
  <c r="G25" i="3"/>
  <c r="C25" i="3"/>
  <c r="B25" i="3"/>
  <c r="E24" i="3"/>
  <c r="D24" i="3"/>
  <c r="G24" i="3"/>
  <c r="C24" i="3"/>
  <c r="B24" i="3"/>
  <c r="E23" i="3"/>
  <c r="D23" i="3"/>
  <c r="G23" i="3"/>
  <c r="C23" i="3"/>
  <c r="B23" i="3"/>
  <c r="E22" i="3"/>
  <c r="D22" i="3"/>
  <c r="G22" i="3"/>
  <c r="C22" i="3"/>
  <c r="B22" i="3"/>
  <c r="E21" i="3"/>
  <c r="D21" i="3"/>
  <c r="G21" i="3"/>
  <c r="C21" i="3"/>
  <c r="B21" i="3"/>
  <c r="D20" i="3"/>
  <c r="G20" i="3"/>
  <c r="C20" i="3"/>
  <c r="B20" i="3"/>
  <c r="E19" i="3"/>
  <c r="D19" i="3"/>
  <c r="G19" i="3"/>
  <c r="C19" i="3"/>
  <c r="B19" i="3"/>
  <c r="E18" i="3"/>
  <c r="D18" i="3"/>
  <c r="G18" i="3"/>
  <c r="C18" i="3"/>
  <c r="B18" i="3"/>
  <c r="E17" i="3"/>
  <c r="D17" i="3"/>
  <c r="G17" i="3"/>
  <c r="C17" i="3"/>
  <c r="B17" i="3"/>
  <c r="E8" i="3"/>
  <c r="D8" i="3"/>
  <c r="E7" i="3"/>
  <c r="D7" i="3"/>
  <c r="G7" i="3"/>
  <c r="C7" i="3"/>
  <c r="B7" i="3"/>
  <c r="S10" i="1"/>
  <c r="AN10" i="1"/>
  <c r="T10" i="1"/>
  <c r="Z10" i="1"/>
  <c r="AA10" i="1" s="1"/>
  <c r="AG10" i="1"/>
  <c r="DE10" i="1"/>
  <c r="G8" i="3" l="1"/>
  <c r="EK10" i="1"/>
  <c r="J8" i="3"/>
  <c r="Y10" i="1"/>
  <c r="N8" i="3" s="1"/>
  <c r="DC10" i="1"/>
  <c r="BI10" i="1"/>
  <c r="AK10" i="1"/>
  <c r="EJ10" i="1" s="1"/>
  <c r="CY10" i="1"/>
  <c r="BM10" i="1"/>
  <c r="BH10" i="1"/>
  <c r="BL10" i="1"/>
  <c r="BP10" i="1"/>
  <c r="CX10" i="1"/>
  <c r="DB10" i="1"/>
  <c r="DF10" i="1"/>
  <c r="BJ10" i="1"/>
  <c r="BN10" i="1"/>
  <c r="CZ10" i="1"/>
  <c r="DD10" i="1"/>
  <c r="BG10" i="1"/>
  <c r="BK10" i="1"/>
  <c r="BO10" i="1"/>
  <c r="CW10" i="1"/>
  <c r="DA10" i="1"/>
  <c r="AE10" i="1"/>
  <c r="AL10" i="1"/>
  <c r="AH10" i="1"/>
  <c r="AD10" i="1"/>
  <c r="CT10" i="1" s="1"/>
  <c r="E24" i="8" l="1"/>
  <c r="N5" i="3"/>
  <c r="CG10" i="1"/>
  <c r="EE10" i="1"/>
  <c r="EA10" i="1"/>
  <c r="DW10" i="1"/>
  <c r="CR10" i="1"/>
  <c r="CN10" i="1"/>
  <c r="CJ10" i="1"/>
  <c r="EG10" i="1"/>
  <c r="DY10" i="1"/>
  <c r="CH10" i="1"/>
  <c r="EH10" i="1"/>
  <c r="ED10" i="1"/>
  <c r="DZ10" i="1"/>
  <c r="CQ10" i="1"/>
  <c r="CM10" i="1"/>
  <c r="CI10" i="1"/>
  <c r="EC10" i="1"/>
  <c r="CL10" i="1"/>
  <c r="EF10" i="1"/>
  <c r="EB10" i="1"/>
  <c r="DX10" i="1"/>
  <c r="CO10" i="1"/>
  <c r="CK10" i="1"/>
  <c r="CP10" i="1"/>
  <c r="U10" i="1"/>
  <c r="E32" i="8" l="1"/>
  <c r="K32" i="8" s="1"/>
  <c r="K24" i="8"/>
  <c r="AC10" i="1"/>
  <c r="AB10" i="1"/>
  <c r="AJ10" i="1"/>
  <c r="AI10" i="1"/>
  <c r="CU10" i="1" s="1"/>
  <c r="EI10" i="1"/>
  <c r="CS10" i="1"/>
  <c r="DJ10" i="1" l="1"/>
  <c r="DI10" i="1"/>
  <c r="BT10" i="1"/>
  <c r="BS10" i="1"/>
  <c r="BE10" i="1"/>
  <c r="CF10" i="1"/>
  <c r="DQ10" i="1"/>
  <c r="DN10" i="1"/>
  <c r="DO10" i="1"/>
  <c r="DL10" i="1"/>
  <c r="DR10" i="1"/>
  <c r="DS10" i="1"/>
  <c r="DP10" i="1"/>
  <c r="DM10" i="1"/>
  <c r="DT10" i="1"/>
  <c r="DK10" i="1"/>
  <c r="BF10" i="1"/>
  <c r="CC10" i="1"/>
  <c r="BZ10" i="1"/>
  <c r="BW10" i="1"/>
  <c r="CA10" i="1"/>
  <c r="BV10" i="1"/>
  <c r="BY10" i="1"/>
  <c r="CD10" i="1"/>
  <c r="BX10" i="1"/>
  <c r="CB10" i="1"/>
  <c r="BU10" i="1"/>
  <c r="DV10" i="1"/>
  <c r="CV10" i="1"/>
  <c r="AO10" i="1" l="1"/>
  <c r="CE10" i="1"/>
  <c r="AZ10" i="1"/>
  <c r="BR10" i="1"/>
  <c r="AV10" i="1"/>
  <c r="AX10" i="1"/>
  <c r="AR10" i="1"/>
  <c r="AS10" i="1"/>
  <c r="DH10" i="1"/>
  <c r="AW10" i="1"/>
  <c r="AQ10" i="1"/>
  <c r="AP10" i="1"/>
  <c r="AT10" i="1"/>
  <c r="AY10" i="1"/>
  <c r="AU10" i="1"/>
  <c r="DU10" i="1"/>
  <c r="BA10" i="1" l="1"/>
  <c r="BQ10" i="1"/>
  <c r="AF10" i="1"/>
  <c r="DG10" i="1"/>
  <c r="BC10" i="1"/>
  <c r="AM10" i="1"/>
  <c r="K8" i="3" l="1"/>
  <c r="M8" i="3" s="1"/>
  <c r="M5" i="3" s="1"/>
  <c r="I5" i="3"/>
  <c r="ES10" i="1"/>
  <c r="BB10" i="1"/>
  <c r="L10" i="8" l="1"/>
  <c r="F18" i="8"/>
  <c r="L18" i="8" s="1"/>
  <c r="J5" i="3"/>
  <c r="K5" i="3" s="1"/>
  <c r="FA10" i="1"/>
  <c r="O8" i="3"/>
  <c r="O5" i="3" s="1"/>
  <c r="F32" i="8" l="1"/>
  <c r="L32" i="8" s="1"/>
  <c r="L24" i="8"/>
  <c r="L38" i="8" s="1"/>
  <c r="F38" i="8"/>
  <c r="F46" i="8" l="1"/>
  <c r="L46" i="8" s="1"/>
</calcChain>
</file>

<file path=xl/sharedStrings.xml><?xml version="1.0" encoding="utf-8"?>
<sst xmlns="http://schemas.openxmlformats.org/spreadsheetml/2006/main" count="3994" uniqueCount="732">
  <si>
    <t>Start month</t>
  </si>
  <si>
    <t>Months</t>
  </si>
  <si>
    <t>End month</t>
  </si>
  <si>
    <t>Start period</t>
  </si>
  <si>
    <t>End period</t>
  </si>
  <si>
    <t>Achievement FF</t>
  </si>
  <si>
    <t>Aug (Ach FF)</t>
  </si>
  <si>
    <t>Sep  (Ach FF)</t>
  </si>
  <si>
    <t>Oct (Ach FF)</t>
  </si>
  <si>
    <t>Nov  (Ach FF)</t>
  </si>
  <si>
    <t>Dec  (Ach FF)</t>
  </si>
  <si>
    <t>Jan  (Ach FF)</t>
  </si>
  <si>
    <t>Feb  (Ach FF)</t>
  </si>
  <si>
    <t>Mar  (Ach FF)</t>
  </si>
  <si>
    <t>Apr  (Ach FF)</t>
  </si>
  <si>
    <t>May  (Ach FF)</t>
  </si>
  <si>
    <t>Jun  (Ach FF)</t>
  </si>
  <si>
    <t>Jul  (Ach FF)</t>
  </si>
  <si>
    <t>Aug (OPP m2+ FF)</t>
  </si>
  <si>
    <t>Sep  (OPP m2+ FF)</t>
  </si>
  <si>
    <t>Oct (OPP m2+ FF)</t>
  </si>
  <si>
    <t>Nov  (OPP m2+ FF)</t>
  </si>
  <si>
    <t>Dec  (OPP m2+ FF)</t>
  </si>
  <si>
    <t>Jan  (OPP m2+ FF)</t>
  </si>
  <si>
    <t>Feb  (OPP m2+ FF)</t>
  </si>
  <si>
    <t>Mar  (OPP m2+ FF)</t>
  </si>
  <si>
    <t>Apr  (OPP m2+ FF)</t>
  </si>
  <si>
    <t>May  (OPP m2+ FF)</t>
  </si>
  <si>
    <t>Jun  (OPP m2+ FF)</t>
  </si>
  <si>
    <t>Jul  (OPP m2+ FF)</t>
  </si>
  <si>
    <t>Aug (OPP m1 FF)</t>
  </si>
  <si>
    <t>Sep  (OPP m1 FF)</t>
  </si>
  <si>
    <t>Oct (OPP m1 FF)</t>
  </si>
  <si>
    <t>Nov  (OPP m1 FF)</t>
  </si>
  <si>
    <t>Dec  (OPP m1 FF)</t>
  </si>
  <si>
    <t>Jan  (OPP m1 FF)</t>
  </si>
  <si>
    <t>Feb  (OPP m1 FF)</t>
  </si>
  <si>
    <t>Mar  (OPP m1 FF)</t>
  </si>
  <si>
    <t>Apr  (OPP m1 FF)</t>
  </si>
  <si>
    <t>May  (OPP m1 FF)</t>
  </si>
  <si>
    <t>Jun  (OPP m1 FF)</t>
  </si>
  <si>
    <t>Jul  (OPP m1 FF)</t>
  </si>
  <si>
    <t>Base rate</t>
  </si>
  <si>
    <t>PW</t>
  </si>
  <si>
    <t>DU</t>
  </si>
  <si>
    <t>ACU</t>
  </si>
  <si>
    <t>OPP FF</t>
  </si>
  <si>
    <t>OPP m1 FF</t>
  </si>
  <si>
    <t>Total OPP m1</t>
  </si>
  <si>
    <t>OPP m2+ FF</t>
  </si>
  <si>
    <t>Max funding FF</t>
  </si>
  <si>
    <t>Total FF</t>
  </si>
  <si>
    <t>Total FF cal</t>
  </si>
  <si>
    <t>Carry-over (OPP m2+ FF)</t>
  </si>
  <si>
    <t>Carry-over (Ach FF)</t>
  </si>
  <si>
    <t>Max funding CF</t>
  </si>
  <si>
    <t>OPP CF</t>
  </si>
  <si>
    <t>OPP m1 CF</t>
  </si>
  <si>
    <t>OPP m2+ CF</t>
  </si>
  <si>
    <t>Achievement CF</t>
  </si>
  <si>
    <t>Total CF</t>
  </si>
  <si>
    <t>Total CF cal</t>
  </si>
  <si>
    <t>Aug (OPP m1 CF)</t>
  </si>
  <si>
    <t>Sep  (OPP m1 CF)</t>
  </si>
  <si>
    <t>Oct (OPP m1 CF)</t>
  </si>
  <si>
    <t>Nov  (OPP m1 CF)</t>
  </si>
  <si>
    <t>Dec  (OPP m1 CF)</t>
  </si>
  <si>
    <t>Jan  (OPP m1 CF)</t>
  </si>
  <si>
    <t>Feb  (OPP m1 CF)</t>
  </si>
  <si>
    <t>Mar  (OPP m1 CF)</t>
  </si>
  <si>
    <t>Apr  (OPP m1 CF)</t>
  </si>
  <si>
    <t>May  (OPP m1 CF)</t>
  </si>
  <si>
    <t>Jun  (OPP m1 CF)</t>
  </si>
  <si>
    <t>Jul  (OPP m1 CF)</t>
  </si>
  <si>
    <t>Aug (OPP m2+ CF)</t>
  </si>
  <si>
    <t>Sep  (OPP m2+ CF)</t>
  </si>
  <si>
    <t>Oct (OPP m2+ CF)</t>
  </si>
  <si>
    <t>Nov  (OPP m2+ CF)</t>
  </si>
  <si>
    <t>Dec  (OPP m2+ CF)</t>
  </si>
  <si>
    <t>Jan  (OPP m2+ CF)</t>
  </si>
  <si>
    <t>Feb  (OPP m2+ CF)</t>
  </si>
  <si>
    <t>Mar  (OPP m2+ CF)</t>
  </si>
  <si>
    <t>Apr  (OPP m2+ CF)</t>
  </si>
  <si>
    <t>May  (OPP m2+ CF)</t>
  </si>
  <si>
    <t>Jun  (OPP m2+ CF)</t>
  </si>
  <si>
    <t>Jul  (OPP m2+ CF)</t>
  </si>
  <si>
    <t>Carry-over (OPP m2+ CF)</t>
  </si>
  <si>
    <t>Aug (Ach CF)</t>
  </si>
  <si>
    <t>Sep  (Ach CF)</t>
  </si>
  <si>
    <t>Oct (Ach CF)</t>
  </si>
  <si>
    <t>Nov  (Ach CF)</t>
  </si>
  <si>
    <t>Dec  (Ach CF)</t>
  </si>
  <si>
    <t>Jan  (Ach CF)</t>
  </si>
  <si>
    <t>Feb  (Ach CF)</t>
  </si>
  <si>
    <t>Mar  (Ach CF)</t>
  </si>
  <si>
    <t>Apr  (Ach CF)</t>
  </si>
  <si>
    <t>May  (Ach CF)</t>
  </si>
  <si>
    <t>Jun  (Ach CF)</t>
  </si>
  <si>
    <t>Jul  (Ach CF)</t>
  </si>
  <si>
    <t>Carry-over (Ach CF)</t>
  </si>
  <si>
    <t>Total starts</t>
  </si>
  <si>
    <t>Learning Aim</t>
  </si>
  <si>
    <t>Course Title</t>
  </si>
  <si>
    <t>Hours</t>
  </si>
  <si>
    <t>Carry-over (OPP m1)</t>
  </si>
  <si>
    <t>Fee income</t>
  </si>
  <si>
    <t>Hours per week</t>
  </si>
  <si>
    <t>Weeks</t>
  </si>
  <si>
    <t>Internal course code</t>
  </si>
  <si>
    <t>Total  (Ach FF)</t>
  </si>
  <si>
    <t>Total  (OPP m2+ FF)</t>
  </si>
  <si>
    <t>Total (OPP m2+ CF)</t>
  </si>
  <si>
    <t>Total (Ach CF)</t>
  </si>
  <si>
    <t>Total hours</t>
  </si>
  <si>
    <t>Contribution</t>
  </si>
  <si>
    <t>Total AEB</t>
  </si>
  <si>
    <t>Cost</t>
  </si>
  <si>
    <t>AEB adjustment for R&amp;A</t>
  </si>
  <si>
    <t>Total Income</t>
  </si>
  <si>
    <t>Cost per hour (direct)</t>
  </si>
  <si>
    <t>Cost per hour (indirect)</t>
  </si>
  <si>
    <t>Disclaimer: This calculator is intended as a training tool, and only serves only as a guide to Adult Education Budget funding. 
Therefore, you should always do your own homework and source information yourself. In particular, the latest relevant Education and Skills Funding Agency documents should always serve as the definitive source of information.  Lsect is not responsible for the consequences of any decisions or actions taken in reliance on the information provided and all queries about rates and rules should be made to the ESFA by emailing sde.servicedesk@education.gov.uk</t>
  </si>
  <si>
    <t>Fee Income</t>
  </si>
  <si>
    <t>AEB</t>
  </si>
  <si>
    <t>AEB + fee income</t>
  </si>
  <si>
    <t>Total Cost</t>
  </si>
  <si>
    <t>Total contribution</t>
  </si>
  <si>
    <t>Aug Total</t>
  </si>
  <si>
    <t>Sep Total</t>
  </si>
  <si>
    <t>Oct Total</t>
  </si>
  <si>
    <t>Nov Total</t>
  </si>
  <si>
    <t>Dec Total</t>
  </si>
  <si>
    <t>Jan Total</t>
  </si>
  <si>
    <t>Feb Total</t>
  </si>
  <si>
    <t>Mar Total</t>
  </si>
  <si>
    <t>Apr Total</t>
  </si>
  <si>
    <t>May Total</t>
  </si>
  <si>
    <t>Jun Total</t>
  </si>
  <si>
    <t>Jul Total</t>
  </si>
  <si>
    <t>Carry-over Total</t>
  </si>
  <si>
    <t>Total total</t>
  </si>
  <si>
    <t>Award in subject 1</t>
  </si>
  <si>
    <t>qwertya</t>
  </si>
  <si>
    <t>Starts Fully-funded</t>
  </si>
  <si>
    <t>Starts Co-funded</t>
  </si>
  <si>
    <t>Fee per Co-funded start</t>
  </si>
  <si>
    <r>
      <t xml:space="preserve">Note: This is the data input sheet, and is not designed for printing.
</t>
    </r>
    <r>
      <rPr>
        <sz val="11"/>
        <rFont val="Calibri"/>
        <family val="2"/>
        <scheme val="minor"/>
      </rPr>
      <t>To add a courses, click on the row number to select the whole row, and then copy and paste the whole row into the row below. They will then appear in the summary sheet.</t>
    </r>
    <r>
      <rPr>
        <b/>
        <sz val="11"/>
        <color rgb="FFFF0000"/>
        <rFont val="Calibri"/>
        <family val="2"/>
        <scheme val="minor"/>
      </rPr>
      <t xml:space="preserve">
To allow for adding course rows all cells in this sheet remain unprotected, so ONLY CHANGE DATA WITHIN THE BLUE CELLS</t>
    </r>
  </si>
  <si>
    <t xml:space="preserve"> </t>
  </si>
  <si>
    <t>AEB 2021/22</t>
  </si>
  <si>
    <t>AEB carry-in to 2022/23</t>
  </si>
  <si>
    <t>Sep-21</t>
  </si>
  <si>
    <t>Jul-22</t>
  </si>
  <si>
    <t>Level 3 funding</t>
  </si>
  <si>
    <t>AEB funding</t>
  </si>
  <si>
    <t>Aims start volumes</t>
  </si>
  <si>
    <t>Values (£)</t>
  </si>
  <si>
    <t>Aims started</t>
  </si>
  <si>
    <t>Value (£)</t>
  </si>
  <si>
    <t>East Midlands</t>
  </si>
  <si>
    <t>East of England</t>
  </si>
  <si>
    <t>North East</t>
  </si>
  <si>
    <t>North West</t>
  </si>
  <si>
    <t>South East</t>
  </si>
  <si>
    <t>South West</t>
  </si>
  <si>
    <t>West Midlands</t>
  </si>
  <si>
    <t>Yorkshire and The Humber</t>
  </si>
  <si>
    <t>TOTAL across England</t>
  </si>
  <si>
    <t>Region</t>
  </si>
  <si>
    <t>East Midlands aims</t>
  </si>
  <si>
    <t>East of England aims</t>
  </si>
  <si>
    <t>North East aims</t>
  </si>
  <si>
    <t>North West aims</t>
  </si>
  <si>
    <t>South East aims</t>
  </si>
  <si>
    <t>South West aims</t>
  </si>
  <si>
    <t>West Midlands aims</t>
  </si>
  <si>
    <t>Yorkshire and The Humber aims</t>
  </si>
  <si>
    <t>2021/22 total</t>
  </si>
  <si>
    <t>East Midlands 21/22 £</t>
  </si>
  <si>
    <t>East of England  21/22 £</t>
  </si>
  <si>
    <t>North East 21/22 £</t>
  </si>
  <si>
    <t>North West 21/22 £</t>
  </si>
  <si>
    <t>South East 21/22 £</t>
  </si>
  <si>
    <t>South West 21/22 £</t>
  </si>
  <si>
    <t>West Midlands 21/22 £</t>
  </si>
  <si>
    <t>Yorkshire and The Humber 21/22 £</t>
  </si>
  <si>
    <t>East Midlands 22/23 £</t>
  </si>
  <si>
    <t>East of England 22/23 £</t>
  </si>
  <si>
    <t>North East 22/23 £</t>
  </si>
  <si>
    <t>North West 22/23 £</t>
  </si>
  <si>
    <t>South East 22/23 £</t>
  </si>
  <si>
    <t>South West 22/23 £</t>
  </si>
  <si>
    <t>West Midlands 22/23 £</t>
  </si>
  <si>
    <t>Yorkshire and The Humber 22/23 £</t>
  </si>
  <si>
    <t xml:space="preserve">[7] National Skills Fund: adult level 3 offer </t>
  </si>
  <si>
    <t>[8] Statutory entitlements</t>
  </si>
  <si>
    <t>[9] Local Flexibility provision</t>
  </si>
  <si>
    <t>[10] Sector-based Work Academy Programmes (SWAP)</t>
  </si>
  <si>
    <t xml:space="preserve">[11] Total </t>
  </si>
  <si>
    <t xml:space="preserve"> Level 3 Extended Diploma in IT</t>
  </si>
  <si>
    <t>Aim</t>
  </si>
  <si>
    <t>Qualification title</t>
  </si>
  <si>
    <t>AO</t>
  </si>
  <si>
    <t>Level</t>
  </si>
  <si>
    <t>Sector Subject Area Tier 2</t>
  </si>
  <si>
    <t>Qual type</t>
  </si>
  <si>
    <t>Approval start date</t>
  </si>
  <si>
    <t>Approval end date</t>
  </si>
  <si>
    <t>Date added to adult level 3 offer list</t>
  </si>
  <si>
    <t>Level 3 Entitlement</t>
  </si>
  <si>
    <t>Funding Cat in LARs</t>
  </si>
  <si>
    <t>GLH</t>
  </si>
  <si>
    <t>Unweighted rate</t>
  </si>
  <si>
    <t>Programme weighting</t>
  </si>
  <si>
    <t>Weighted rate</t>
  </si>
  <si>
    <t>Category Ref for uplift</t>
  </si>
  <si>
    <t>Level 3 adult offer uplift</t>
  </si>
  <si>
    <t>Total including weighting and uplift</t>
  </si>
  <si>
    <t>City &amp; Guilds Level 3 Award in Advanced Welding Skills</t>
  </si>
  <si>
    <t>City and Guilds of London Institute</t>
  </si>
  <si>
    <t>Level 3</t>
  </si>
  <si>
    <t>Engineering</t>
  </si>
  <si>
    <t>Vocationally-Related Qualification</t>
  </si>
  <si>
    <t>NO</t>
  </si>
  <si>
    <t>AEB Matrix</t>
  </si>
  <si>
    <t>C</t>
  </si>
  <si>
    <t xml:space="preserve">BCS Level 3 Certificate in IT User Skills (ECDL Advanced) (ITQ) </t>
  </si>
  <si>
    <t>BCS, The Chartered Institute for IT</t>
  </si>
  <si>
    <t>ICT for users</t>
  </si>
  <si>
    <t>B</t>
  </si>
  <si>
    <t>City &amp; Guilds Level 3 Diploma for IT Users  (ITQ)</t>
  </si>
  <si>
    <t>Pearson BTEC Level 3 Certificate in Public Services (QCF)</t>
  </si>
  <si>
    <t>Pearson Education Ltd</t>
  </si>
  <si>
    <t>Public services</t>
  </si>
  <si>
    <t>A</t>
  </si>
  <si>
    <t>Pearson BTEC Level 3 Subsidiary Diploma in Public Services (QCF)</t>
  </si>
  <si>
    <t>Pearson BTEC Level 3 Diploma in Public Services (QCF)</t>
  </si>
  <si>
    <t>Pearson BTEC Level 3 Extended Diploma in IT (QCF)</t>
  </si>
  <si>
    <t>ICT practitioners</t>
  </si>
  <si>
    <t>YES</t>
  </si>
  <si>
    <t>Pearson BTEC Level 3 Diploma in IT (QCF)</t>
  </si>
  <si>
    <t>City &amp; Guilds Level 3 Diploma for the Children and Young People's Workforce</t>
  </si>
  <si>
    <t>Child development and well-being</t>
  </si>
  <si>
    <t>IMI Level 3 Diploma in Motorcycle Maintenance and Repair Principles (VRQ)</t>
  </si>
  <si>
    <t>The Institute of the Motor Industry</t>
  </si>
  <si>
    <t>Transportation operations and maintenance</t>
  </si>
  <si>
    <t>IMI Level 3 Diploma in Vehicle Accident Repair Paint Principles (VRQ)</t>
  </si>
  <si>
    <t>VTCT Level 3 Certificate in Assessing Vocational Achievement</t>
  </si>
  <si>
    <t>VTCT</t>
  </si>
  <si>
    <t>Teaching and lecturing</t>
  </si>
  <si>
    <t>Other Vocational Qualification</t>
  </si>
  <si>
    <t>IMI Level 3 Diploma in Light Vehicle Maintenance and Repair Principles (VRQ)</t>
  </si>
  <si>
    <t>City &amp; Guilds Level 3 Diploma in Light Vehicle Maintenance and Repair Principles</t>
  </si>
  <si>
    <t>NCFE CACHE Level 3 Certificate in the Principles of End of Life Care</t>
  </si>
  <si>
    <t>NCFE</t>
  </si>
  <si>
    <t>Health and social care</t>
  </si>
  <si>
    <t>City &amp; Guilds Level 3 Diploma in ICT Systems and Principles for IT Professionals</t>
  </si>
  <si>
    <t>NCFE CACHE Level 3 Diploma in Playwork (NVQ)</t>
  </si>
  <si>
    <t>Occupational Qualification</t>
  </si>
  <si>
    <t>EAL Level 3 Diploma in Engineering Technology</t>
  </si>
  <si>
    <t>Excellence, Achievement &amp; Learning Limited</t>
  </si>
  <si>
    <t>EAL Level 3 NVQ Diploma in Installing Electrotechnical Systems and Equipment (Buildings, Structures and the Environment)</t>
  </si>
  <si>
    <t>Building and construction</t>
  </si>
  <si>
    <t>City &amp; Guilds Level 3 Certificate in Assessing Vocational Achievement</t>
  </si>
  <si>
    <t xml:space="preserve">GQA Level 3 NVQ Diploma in Fenestration Installation </t>
  </si>
  <si>
    <t>GQA Qualifications Limited</t>
  </si>
  <si>
    <t>Manufacturing technologies</t>
  </si>
  <si>
    <t xml:space="preserve">City &amp; Guilds Level 3 NVQ Diploma in Installing Electrotechnical Systems and Equipment (Buildings, Structures and the Environment) </t>
  </si>
  <si>
    <t>Pearson BTEC Level 3 Certificate in Environmental Sustainability (QCF)</t>
  </si>
  <si>
    <t>Environmental conservation</t>
  </si>
  <si>
    <t>NOCN Level 3 Certificate in Information, Advice or Guidance</t>
  </si>
  <si>
    <t>NOCN</t>
  </si>
  <si>
    <t xml:space="preserve">NCFE CACHE Level 3 Diploma in Counselling Skills </t>
  </si>
  <si>
    <t>NOCN Level 3 Certificate in Assessing Vocational Achievement</t>
  </si>
  <si>
    <t xml:space="preserve">City &amp; Guilds Level 3 Diploma in Gas Utilisation Installation and Maintenance: Water Heating and Wet Central Heating </t>
  </si>
  <si>
    <t>City &amp; Guilds Level 3 Diploma in Furniture Design and Making</t>
  </si>
  <si>
    <t>IMI Level 3 Diploma in Motorsport Vehicle Maintenance and Repair (VRQ)</t>
  </si>
  <si>
    <t>IMI Level 3 Extended Diploma In Motorsport Vehicle Maintenance and Repair (VRQ)</t>
  </si>
  <si>
    <t>Highfield Level 3 Diploma in Warehousing and Storage (RQF)</t>
  </si>
  <si>
    <t>Highfield Qualifications</t>
  </si>
  <si>
    <t>Warehousing and distribution</t>
  </si>
  <si>
    <t xml:space="preserve">NOCN_Cskills Awards Level 3 NVQ Diploma in Formwork </t>
  </si>
  <si>
    <t>Pearson BTEC Level 3 90-credit Diploma in Public Services (QCF)</t>
  </si>
  <si>
    <t>Pearson BTEC Level 3 Extended Diploma in Vehicle Technology (QCF)</t>
  </si>
  <si>
    <t>Pearson BTEC Level 3 Subsidiary Diploma in Vehicle Technology (QCF)</t>
  </si>
  <si>
    <t>City &amp; Guilds Level 3 90-Credit Diploma in Forestry and Arboriculture</t>
  </si>
  <si>
    <t>Horticulture and forestry</t>
  </si>
  <si>
    <t>G</t>
  </si>
  <si>
    <t xml:space="preserve">City &amp; Guilds Level 3 Diploma in Leadership and Management </t>
  </si>
  <si>
    <t>Business management</t>
  </si>
  <si>
    <t>NCC Education Level 3 Diploma in Computing</t>
  </si>
  <si>
    <t>NCC Education Limited</t>
  </si>
  <si>
    <t>Other General Qualification</t>
  </si>
  <si>
    <t>Pearson BTEC Level 3 90-credit Diploma in Aviation Operations (QCF)</t>
  </si>
  <si>
    <t>Pearson BTEC Level 3 Diploma in Aviation Operations (QCF)</t>
  </si>
  <si>
    <t>Pearson BTEC Level 3 Subsidiary Diploma in Aviation Operations (QCF)</t>
  </si>
  <si>
    <t>Pearson BTEC Level 3 Extended Diploma in Aviation Operations (QCF)</t>
  </si>
  <si>
    <t xml:space="preserve">GQA Level 3 NVQ Diploma In Decorative Finishing - Painting and Decorating </t>
  </si>
  <si>
    <t>SFJ Awards Level 3 Diploma in Health and Social Care (Adults) for England</t>
  </si>
  <si>
    <t>SFJ Awards</t>
  </si>
  <si>
    <t xml:space="preserve">NOCN_Cskills Awards Level 3 NVQ Diploma in Decorative Finishing  Painting and Decorating (Construction) </t>
  </si>
  <si>
    <t>City &amp; Guilds Level 3 Diploma In Site Carpentry</t>
  </si>
  <si>
    <t>City &amp; Guilds Level 3 Diploma In Bricklaying</t>
  </si>
  <si>
    <t xml:space="preserve">NOCN_Cskills Awards Level 3 Diploma in Bricklaying (Construction) </t>
  </si>
  <si>
    <t xml:space="preserve">NOCN_Cskills Awards Level 3 Diploma in Painting and Decorating (Construction) </t>
  </si>
  <si>
    <t xml:space="preserve">NOCN_Cskills Awards Level 3 Diploma in Plastering (Construction) </t>
  </si>
  <si>
    <t xml:space="preserve">NOCN_Cskills Awards Level 3 Diploma in Bench Joinery (Construction) </t>
  </si>
  <si>
    <t>IRRV Level 3 Certificate in Business Rates</t>
  </si>
  <si>
    <t>Institute of Revenues Rating and Valuation</t>
  </si>
  <si>
    <t>ESF</t>
  </si>
  <si>
    <t xml:space="preserve">BPEC Level 3 Diploma In Plumbing Foundation </t>
  </si>
  <si>
    <t>BPEC Certification Ltd</t>
  </si>
  <si>
    <t>City &amp; Guilds Level 3 NVQ Diploma in Decorative Finishing - Painting and Decorating (Construction)</t>
  </si>
  <si>
    <t>TLM Level 3 Diploma for Designing, Engineering and Constructing a Sustainable Built Environment</t>
  </si>
  <si>
    <t>The Learning Machine</t>
  </si>
  <si>
    <t>NCFE CACHE Level 3 Diploma in the Principles and Practice of Dental Nursing</t>
  </si>
  <si>
    <t>Medicine and Dentistry</t>
  </si>
  <si>
    <t xml:space="preserve">City &amp; Guilds Level 3 Diploma In  Dental Nursing </t>
  </si>
  <si>
    <t>NCFE CACHE Level 3 Diploma for the Early Years Workforce (Early Years Educator)</t>
  </si>
  <si>
    <t>Gateway Qualifications Level 3 Certificate In Teaching and Learning in Physical Education in Primary Schools</t>
  </si>
  <si>
    <t>Gateway Qualifications Limited</t>
  </si>
  <si>
    <t>Pearson Edexcel Level 3 Diploma in Children's Learning and Development (Early Years Educator)</t>
  </si>
  <si>
    <t>City &amp; Guilds Level 3 Diploma For the Early Years Practitioner (Early Years Educator)</t>
  </si>
  <si>
    <t>NCFE CACHE Level 3 Diploma for the Children and Young People's Workforce (England)</t>
  </si>
  <si>
    <t>Pearson BTEC Level 3 Extended Diploma in Dental Technology</t>
  </si>
  <si>
    <t>FAQ Level 3 Diploma in Early Years Education and Childcare (Early Years Educator)</t>
  </si>
  <si>
    <t>Future (Awards and Qualifications) Ltd</t>
  </si>
  <si>
    <t>IAO Level 3 Diploma In Early Learning and Childcare (Early Years Educator)</t>
  </si>
  <si>
    <t>Innovate Awarding</t>
  </si>
  <si>
    <t>NCFE CACHE Level 3 Certificate in Childcare and Education</t>
  </si>
  <si>
    <t>NCFE CACHE Level 3 Diploma in Childcare and Education (Early Years Educator)</t>
  </si>
  <si>
    <t>OCR Level 3 Advanced GCE in Biology A</t>
  </si>
  <si>
    <t>OCR</t>
  </si>
  <si>
    <t>Science</t>
  </si>
  <si>
    <t>GCE A Level</t>
  </si>
  <si>
    <t>OCR Level 3 Advanced Subsidiary GCE in Biology A</t>
  </si>
  <si>
    <t>GCE AS Level</t>
  </si>
  <si>
    <t>AQA Level 3 Advanced GCE in Business</t>
  </si>
  <si>
    <t>AQA Education</t>
  </si>
  <si>
    <t>City &amp; Guilds Level 3 Advanced Technical Extended Diploma in Engineering (720)</t>
  </si>
  <si>
    <t>City &amp; Guilds Level 3 Advanced Technical Certificate In Engineering</t>
  </si>
  <si>
    <t>EAL Level 3 Advanced Diploma in Electrical Installation</t>
  </si>
  <si>
    <t>EAL Level 3 Advanced Diploma in Plumbing</t>
  </si>
  <si>
    <t>AQA Level 3 Advanced GCE in Computer Science</t>
  </si>
  <si>
    <t>NCFE CACHE Level 3 Diploma in Montessori Pedagogy - Birth to Seven (Early Years Educator)</t>
  </si>
  <si>
    <t xml:space="preserve">OCR Level 3 Cambridge Technical Diploma in Engineering </t>
  </si>
  <si>
    <t>AQA Level 3 Advanced Subsidiary GCE in Biology</t>
  </si>
  <si>
    <t>AQA Level 3 Advanced GCE in Biology</t>
  </si>
  <si>
    <t>Pearson Edexcel Level 3 Advanced Subsidiary GCE in Business</t>
  </si>
  <si>
    <t>Pearson Edexcel Level 3 Advanced GCE in Business</t>
  </si>
  <si>
    <t>OCR Level 3 Advanced Subsidiary GCE in Business</t>
  </si>
  <si>
    <t>OCR Level 3 Advanced GCE in Business</t>
  </si>
  <si>
    <t>AQA Level 3 Advanced Subsidiary GCE in Computer Science</t>
  </si>
  <si>
    <t>OCR Level 3 Advanced GCE in Biology B (Advancing Biology)</t>
  </si>
  <si>
    <t>OCR Level 3 Advanced Subsidiary GCE in Biology B (Advancing Biology)</t>
  </si>
  <si>
    <t>OCR Level 3 Advanced Subsidiary GCE in Physics A</t>
  </si>
  <si>
    <t>OCR Level 3 Advanced Subsidiary GCE in Physics B (Advancing Physics)</t>
  </si>
  <si>
    <t>OCR Level 3 Advanced GCE in Physics B (Advancing Physics)</t>
  </si>
  <si>
    <t>AQA Level 3 Advanced Subsidiary GCE in Physics</t>
  </si>
  <si>
    <t>AQA Level 3 Advanced GCE in Physics</t>
  </si>
  <si>
    <t>Pearson Edexcel Level 3 Advanced Subsidiary GCE in Physics</t>
  </si>
  <si>
    <t>Pearson Edexcel Level 3 Advanced GCE in Physics</t>
  </si>
  <si>
    <t>WJEC Eduqas Level 3 Advanced GCE in Business</t>
  </si>
  <si>
    <t>WJEC-CBAC</t>
  </si>
  <si>
    <t>OCR Level 3 Advanced GCE in Computer Science</t>
  </si>
  <si>
    <t>OCR Level 3 Advanced Subsidiary GCE in Computer Science</t>
  </si>
  <si>
    <t>WJEC Eduqas Level 3 Advanced GCE in Computer Science</t>
  </si>
  <si>
    <t>OCR Level 3 Advanced GCE in Chemistry A</t>
  </si>
  <si>
    <t>OCR Level 3 Advanced Subsidiary GCE in Chemistry A</t>
  </si>
  <si>
    <t>Pearson Edexcel Level 3 Advanced Subsidiary GCE in Biology A (Salters-Nuffield)</t>
  </si>
  <si>
    <t>Pearson Edexcel Level 3 Advanced GCE in Biology A (Salters-Nuffield)</t>
  </si>
  <si>
    <t>Pearson Edexcel Level 3 Advanced Subsidiary GCE in Biology B</t>
  </si>
  <si>
    <t>Pearson Edexcel Level 3 Advanced GCE in Biology B</t>
  </si>
  <si>
    <t>WJEC Eduqas Level 3 Advanced Subsidiary GCE in Computer Science</t>
  </si>
  <si>
    <t>OCR Level 3 Advanced GCE in Chemistry B (Salters)</t>
  </si>
  <si>
    <t>OCR Level 3 Advanced Subsidiary GCE in Chemistry B (Salters)</t>
  </si>
  <si>
    <t>WJEC Eduqas Level 3 Advanced Subsidiary GCE in Chemistry</t>
  </si>
  <si>
    <t>IAO Level 3 Diploma For the Foot Health Care Practitioner</t>
  </si>
  <si>
    <t>WJEC Eduqas Level 3 Advanced Subsidiary GCE in Physics</t>
  </si>
  <si>
    <t>City &amp; Guilds Level 3 Diploma in Leadership and Management Practice for the Construction and Built Environment Sector</t>
  </si>
  <si>
    <t>NCFE CACHE Level 3 Diploma in Holistic Baby and Child Care (Early Years Educator)</t>
  </si>
  <si>
    <t>WJEC Eduqas Level 3 Advanced GCE in Chemistry</t>
  </si>
  <si>
    <t>Pearson Edexcel Level 3 Advanced GCE in Chemistry</t>
  </si>
  <si>
    <t>Pearson Edexcel Level 3 Advanced Subsidiary GCE in Chemistry</t>
  </si>
  <si>
    <t>WJEC Eduqas Level 3 Advanced Subsidiary GCE in Biology</t>
  </si>
  <si>
    <t>WJEC Eduqas Level 3 Advanced GCE in Biology</t>
  </si>
  <si>
    <t>AQA Level 3 Advanced Subsidiary GCE in Chemistry</t>
  </si>
  <si>
    <t>b</t>
  </si>
  <si>
    <t>AQA Level 3 Advanced GCE in Chemistry</t>
  </si>
  <si>
    <t>EAL Level 3 Subsidiary Diploma in Engineering Technologies</t>
  </si>
  <si>
    <t>EAL Level 3 Diploma In Engineering Technologies</t>
  </si>
  <si>
    <t>NCFE CACHE Level 3 Certificate in Health and Social Care</t>
  </si>
  <si>
    <t>NCFE CACHE Level 3 Extended Diploma in Health and Social Care</t>
  </si>
  <si>
    <t xml:space="preserve">OCN NI Level 3 Certificate in Peer Support Worker - Theory and Practice </t>
  </si>
  <si>
    <t>Open College Network Northern Ireland</t>
  </si>
  <si>
    <t>Focus Awards Level 3 Diploma for the Children and Young People's Workforce (RQF)</t>
  </si>
  <si>
    <t>Focus Awards Limited</t>
  </si>
  <si>
    <t>AAT Advanced Diploma in Accounting - Level 3</t>
  </si>
  <si>
    <t>Association of Accounting Technicians</t>
  </si>
  <si>
    <t>Accounting and finance</t>
  </si>
  <si>
    <t xml:space="preserve">OCR Level 3 Cambridge Technical Introductory Diploma in IT </t>
  </si>
  <si>
    <t xml:space="preserve">OCR Level 3 Cambridge Technical Foundation Diploma in IT </t>
  </si>
  <si>
    <t xml:space="preserve">OCR Level 3 Cambridge Technical Diploma in IT </t>
  </si>
  <si>
    <t>IMI Level 3 Diploma in Vehicle Accident Repair - Paint (VRQ)</t>
  </si>
  <si>
    <t>IMI Level 3 Diploma in Vehicle Accident Repair - Body (VRQ)</t>
  </si>
  <si>
    <t>City &amp; Guilds Level 3 Advanced Technical Extended Diploma in Health and Care (1080)</t>
  </si>
  <si>
    <t>City &amp; Guilds Level 3 Advanced Technical Diploma in Plumbing (450)</t>
  </si>
  <si>
    <t>City &amp; Guilds Level 3 Advanced Technical Diploma in Health and Care (540)</t>
  </si>
  <si>
    <t>City &amp; Guilds Level 3 Advanced Technical Diploma in Bricklaying (450)</t>
  </si>
  <si>
    <t>IMI Level 3 Diploma in Auto-Electrical and Mobile Electrical Operations (VRQ)</t>
  </si>
  <si>
    <t>IMI Level 3 Extended Diploma in Land-based Engineering Technology (VRQ)</t>
  </si>
  <si>
    <t>Agriculture</t>
  </si>
  <si>
    <t>City &amp; Guilds Level 3 Advanced Technical Diploma in Electrical Installation (450)</t>
  </si>
  <si>
    <t>IMI Level 3 Diploma in Vehicle Accident Repair - Multi-Skilled (VRQ)</t>
  </si>
  <si>
    <t>IMI Level 3 Diploma in Light Vehicle Maintenance (VRQ)</t>
  </si>
  <si>
    <t>IMI Level 3 Extended Diploma in Light Vehicle Maintenance (VRQ)</t>
  </si>
  <si>
    <t>IMI Level 3 Diploma in Heavy Vehicle Maintenance (VRQ)</t>
  </si>
  <si>
    <t>IMI Level 3 Diploma in Motorcycle Maintenance (VRQ)</t>
  </si>
  <si>
    <t>IMI Level 3 Extended Diploma in Motorsport Maintenance (VRQ)</t>
  </si>
  <si>
    <t>Pearson BTEC Level 3 National Diploma in Business Information Systems</t>
  </si>
  <si>
    <t>Pearson BTEC Level 3 National Diploma in Computer Science</t>
  </si>
  <si>
    <t>Pearson BTEC Level 3 National Diploma in Computer Systems and Network Support</t>
  </si>
  <si>
    <t>Pearson BTEC Level 3 National Diploma in Computing for Creative Industries</t>
  </si>
  <si>
    <t>City &amp; Guilds Level 3 Advanced Technical Diploma in Plastering (450)</t>
  </si>
  <si>
    <t>City &amp; Guilds Level 3 Advanced Technical Diploma in Site Carpentry (450)</t>
  </si>
  <si>
    <t>City &amp; Guilds Level 3 Advanced Technical Diploma in Architectural Joinery (450)</t>
  </si>
  <si>
    <t>City &amp; Guilds Level 3 Advanced Technical Diploma in Painting and Decorating (450)</t>
  </si>
  <si>
    <t>City &amp; Guilds Level 3 Advanced Technical  Diploma in Agriculture (540)</t>
  </si>
  <si>
    <t xml:space="preserve">City &amp; Guilds Level 3 Advanced Technical Extended Diploma in Horticulture (1080) </t>
  </si>
  <si>
    <t>City &amp; Guilds Level 3 Advanced Technical Diploma in Horticulture (540)</t>
  </si>
  <si>
    <t>City &amp; Guilds Level 3 Advanced Technical  Extended Diploma in Agriculture (1080)</t>
  </si>
  <si>
    <t>City &amp; Guilds Level 3 Advanced Technical Extended Diploma in Land-based Engineering (1080)</t>
  </si>
  <si>
    <t>City &amp; Guilds Level 3 Advanced Technical Extended Diploma in Forestry and Arboriculture (1080)</t>
  </si>
  <si>
    <t>City &amp; Guilds Level 3 Advanced Technical  Diploma in Land and Wildlife Management (540)</t>
  </si>
  <si>
    <t>City &amp; Guilds Level 3 Advanced Technical  Extended Diploma in Land and Wildlife Management (1080)</t>
  </si>
  <si>
    <t>Pearson BTEC Level 3 National Diploma in Children's Play, Learning and Development (Early Years Educator)</t>
  </si>
  <si>
    <t>Pearson BTEC Level 3 National Extended Diploma inChildren's Play, Learning and Development (Early Years Educator)</t>
  </si>
  <si>
    <t>Pearson BTEC Level 3 National Diploma in Aeronautical Engineering</t>
  </si>
  <si>
    <t>Pearson BTEC Level 3 National Diploma in Electrical and Electronic Engineering</t>
  </si>
  <si>
    <t>Pearson BTEC Level 3 National Diploma in Engineering</t>
  </si>
  <si>
    <t>Pearson BTEC Level 3 National Diploma in Manufacturing Engineering</t>
  </si>
  <si>
    <t>Pearson BTEC Level 3 National Diploma in Mechanical Engineering</t>
  </si>
  <si>
    <t>Pearson BTEC Level 3 National Extended Diploma in Aeronautical Engineering</t>
  </si>
  <si>
    <t>Pearson BTEC Level 3 National Extended Diploma in Computer Engineering</t>
  </si>
  <si>
    <t>Pearson BTEC Level 3 National Extended Diploma in Electrical and Electronic Engineering</t>
  </si>
  <si>
    <t>Pearson BTEC Level 3 National Extended Diploma in Engineering</t>
  </si>
  <si>
    <t>Pearson BTEC Level 3 National Extended Diploma in Manufacturing Engineering</t>
  </si>
  <si>
    <t>Pearson BTEC Level 3 National Extended Diploma in Mechanical Engineering</t>
  </si>
  <si>
    <t>TQUK Level 3 Diploma for the Children's Workforce (Early Years Educator) (RQF)</t>
  </si>
  <si>
    <t>Training Qualifications UK Ltd</t>
  </si>
  <si>
    <t>City &amp; Guilds Level 3 Certificate in Commercial Fleet Vehicle Management</t>
  </si>
  <si>
    <t>Skillsfirst Level 3 Diploma for the Children and Young People's Workforce (Early Years Educator) (RQF)</t>
  </si>
  <si>
    <t>Skillsfirst Awards Ltd</t>
  </si>
  <si>
    <t>AAT Advanced Certificate in Bookkeeping - Level 3</t>
  </si>
  <si>
    <t>NCFE CACHE Technical Level 3 Certificate in Health and Social Care</t>
  </si>
  <si>
    <t>NCFE CACHE Technical Level 3 Extended Diploma in Health and Social Care</t>
  </si>
  <si>
    <t>NCFE CACHE Technical Level 3 Diploma in Childcare and Education (Early Years Educator)</t>
  </si>
  <si>
    <t>NCFE CACHE Technical Level 3 Diploma in Early Years Education and Care (Early Years Educator)</t>
  </si>
  <si>
    <t>Focus Awards Level 3 Diploma for the Children's Workforce (Early Years Educator) (RQF)</t>
  </si>
  <si>
    <t xml:space="preserve">NCFE Level 3 Introductory Certificate for Entry to the Uniformed Services </t>
  </si>
  <si>
    <t xml:space="preserve">NCFE Level 3 Certificate for Entry to the Uniformed Services </t>
  </si>
  <si>
    <t>a</t>
  </si>
  <si>
    <t>NCFE Level 3 Diploma for Entry to the Uniformed Services (720)</t>
  </si>
  <si>
    <t>NCFE Level 3 Extended Diploma for Entry to the Uniformed Services (OG)</t>
  </si>
  <si>
    <t>NOCN Level 3 Certificate in Phlebotomy</t>
  </si>
  <si>
    <t>Nursing and subjects and vocations allied to medicine</t>
  </si>
  <si>
    <t>NOCN Level 3 Diploma in Phlebotomy</t>
  </si>
  <si>
    <t>Pearson BTEC Level 3 Diploma in Advanced Manufacturing Engineering (Development Technical Knowledge)</t>
  </si>
  <si>
    <t>Pearson BTEC Level 3 Extended Diploma in Aerospace and Aviation Engineering (Development Technical Knowledge)</t>
  </si>
  <si>
    <t>Pearson BTEC Level 3 Extended Diploma in Advanced Manufacturing Engineering (Development Technical Knowledge)</t>
  </si>
  <si>
    <t>Pearson BTEC Level 3 Diploma in Aerospace and Aviation Engineering (Development Technical Knowledge)</t>
  </si>
  <si>
    <t>NOCN_Cskills Awards Level 3 NVQ Diploma in Demolition (Construction)</t>
  </si>
  <si>
    <t>TQUK Level 3 Certificate in Understanding Substance Misuse (RQF)</t>
  </si>
  <si>
    <t>CIH Level 3 Certificate in Supporting Homeless People</t>
  </si>
  <si>
    <t>Chartered Institute of Housing</t>
  </si>
  <si>
    <t>OCR Level 3 Cambridge Technical Extended Diploma in IT</t>
  </si>
  <si>
    <t>OCR Level 3 Cambridge Technical Extended Diploma in Engineering</t>
  </si>
  <si>
    <t>City &amp; Guilds Level 3 Diploma in Rail Engineering Technician Competence</t>
  </si>
  <si>
    <t>EAL Level 3 Technical Extended Diploma in Engineering Technologies</t>
  </si>
  <si>
    <t>Open College Network West Midlands Level 3 Certificate in Bathroom Installation Skills</t>
  </si>
  <si>
    <t>Open College Network West Midlands</t>
  </si>
  <si>
    <t xml:space="preserve">Open College Network West Midlands Level 3 Certificate in Building, Installation and Property Maintenance Skills </t>
  </si>
  <si>
    <t>Open College Network West Midlands Level 3 Certificate in Kitchen Installation Skills</t>
  </si>
  <si>
    <t>VTCT Level 3 Diploma in Financial Trading</t>
  </si>
  <si>
    <t>OCR Level 3 Advanced Subsidiary GCE in Design and Technology (Design Engineering / Fashion and Textiles / Product Design)</t>
  </si>
  <si>
    <t>WJEC Eduqas Level 3 Advanced GCE in Electronics</t>
  </si>
  <si>
    <t>NOCN_Cskills Awards Level 3 NVQ Diploma in Interior Systems - Ceiling Fixing (Construction)</t>
  </si>
  <si>
    <t>Qualifi Level 3 Diploma in Health and Social Care</t>
  </si>
  <si>
    <t>Qualifi Ltd</t>
  </si>
  <si>
    <t>Pearson BTEC Level 3 National Extended Diploma in Construction and the Built Environment</t>
  </si>
  <si>
    <t>Pearson BTEC Level 3 National Foundation Diploma in Construction and the Built Environment</t>
  </si>
  <si>
    <t>Pearson BTEC Level 3 National Diploma in Construction and the Built Environment</t>
  </si>
  <si>
    <t>Pearson BTEC Level 3 National Foundation Diploma in Countryside Management</t>
  </si>
  <si>
    <t>E</t>
  </si>
  <si>
    <t>Pearson BTEC Level 3 National Extended Certificate in Countryside Management</t>
  </si>
  <si>
    <t>Pearson BTEC Level 3 National Foundation Diploma in Agriculture</t>
  </si>
  <si>
    <t>Pearson BTEC Level 3 National Extended Certificate in Agriculture</t>
  </si>
  <si>
    <t>Open Awards Level 3 Certificate in Information, Advice and Guidance (RQF)</t>
  </si>
  <si>
    <t>Open Awards</t>
  </si>
  <si>
    <t>AQA Level 3 Advanced GCE in Accounting</t>
  </si>
  <si>
    <t>AQA Level 3 Advanced Subsidiary GCE in Accounting</t>
  </si>
  <si>
    <t xml:space="preserve">OCR Level 3 Advanced Subsidiary GCE in Mathematics A </t>
  </si>
  <si>
    <t>Mathematics and statistics</t>
  </si>
  <si>
    <t>OCR Level 3 Advanced GCE in Mathematics B (MEI)</t>
  </si>
  <si>
    <t xml:space="preserve">OCR Level 3 Advanced GCE in Mathematics A </t>
  </si>
  <si>
    <t>Qualifi Level 3 Diploma in Business Innovation and Entrepreneurship</t>
  </si>
  <si>
    <t>SFJ Awards Level 3 Professional Certificate in Early Interventions Work</t>
  </si>
  <si>
    <t>Qualifi Level 3 Diploma in Business Management</t>
  </si>
  <si>
    <t>AQA Level 3 Advanced GCE in Design and Technology: Fashion and Textiles</t>
  </si>
  <si>
    <t>AQA Level 3 Advanced Subsidiary GCE in Design and Technology: Fashion and Textiles</t>
  </si>
  <si>
    <t>AQA Level 3 Advanced Subsidiary GCE in Design and Technology: Product Design</t>
  </si>
  <si>
    <t>CIH Level 3 Certificate in Housing Practice</t>
  </si>
  <si>
    <t>OCR Level 3 Advanced GCE in Design and Technology (Design Engineering / Fashion and Textiles / Product Design)</t>
  </si>
  <si>
    <t>AQA Level 3 Advanced GCE in Design and Technology: Product Design</t>
  </si>
  <si>
    <t>AQA Level 3 Advanced GCE in Mathematics</t>
  </si>
  <si>
    <t>AQA Level 3 Advanced Subsidiary GCE in Mathematics</t>
  </si>
  <si>
    <t>WJEC Eduqas Level 3 Advanced Subsidiary GCE in Design and Technology (Fashion and Textiles/Product Design)</t>
  </si>
  <si>
    <t>Skillsfirst Level 3 Diploma in Computerised Finance for Business (RQF)</t>
  </si>
  <si>
    <t>WJEC Eduqas Level 3 Advanced GCE in Design and Technology (Fashion and Textiles/Product Design)</t>
  </si>
  <si>
    <t>Pearson BTEC Level 3 National Diploma in Agriculture</t>
  </si>
  <si>
    <t>Pearson BTEC Level 3 National Diploma in Countryside Management</t>
  </si>
  <si>
    <t>Pearson BTEC Level 3 National Extended Certificate in Horticulture</t>
  </si>
  <si>
    <t>Pearson BTEC Level 3 National Foundation Diploma in Horticulture</t>
  </si>
  <si>
    <t>Pearson BTEC Level 3 National Extended Diploma in Civil Engineering</t>
  </si>
  <si>
    <t>Pearson BTEC Level 3 National Diploma in Civil Engineering</t>
  </si>
  <si>
    <t>Pearson BTEC Level 3 National Extended Diploma in Building Services Engineering</t>
  </si>
  <si>
    <t>SFJ Awards Level 3 Diploma in Probation Practice</t>
  </si>
  <si>
    <t>VTCT Level 3 Diploma in Business Studies</t>
  </si>
  <si>
    <t>Pearson Edexcel Level 3 Advanced Subsidiary GCE in Mathematics</t>
  </si>
  <si>
    <t xml:space="preserve">OCR Level 3 Advanced GCE in Further Mathematics A </t>
  </si>
  <si>
    <t>OCR Level 3 Advanced Subsidiary GCE in Further Mathematics A</t>
  </si>
  <si>
    <t>Pearson Edexcel Level 3 Advanced Subsidiary GCE in Further Mathematics</t>
  </si>
  <si>
    <t>OCR Level 3 Advanced Subsidiary GCE in Further Mathematics B (MEI)</t>
  </si>
  <si>
    <t>OCNLR  Level 3 Certificate in Assisted Living</t>
  </si>
  <si>
    <t>Open College Network London Region</t>
  </si>
  <si>
    <t>Pearson Edexcel Level 3 Advanced GCE in Further Mathematics</t>
  </si>
  <si>
    <t>ABE Level 3 Certificate in Business Essentials</t>
  </si>
  <si>
    <t>ABE</t>
  </si>
  <si>
    <t>AQA Level 3 Advanced Subsidiary GCE in Further Mathematics</t>
  </si>
  <si>
    <t>NCFE CACHE Level 3 Certificate in Understanding the Care and Management of Diabetes</t>
  </si>
  <si>
    <t>AQA Level 3 Advanced GCE in Further Mathematics</t>
  </si>
  <si>
    <t>Pearson BTEC Level 3 National Foundation Diploma in Forestry and Arboriculture</t>
  </si>
  <si>
    <t>NCFE CACHE Level 3 Certificate in Understanding Autism</t>
  </si>
  <si>
    <t>TQUK Level 3 Diploma in Design, Engineer, Construct! The Digital Built Environment (RQF)</t>
  </si>
  <si>
    <t>CMI Level 3 Diploma in Principles of Managment and Leadership</t>
  </si>
  <si>
    <t>Chartered Management Institute</t>
  </si>
  <si>
    <t>TQUK Level 3 Certificate in Design, Engineer, Construct! The Digital Built Environment (RQF)</t>
  </si>
  <si>
    <t>Skillsfirst Level 3 Diploma in Team Management (RQF)</t>
  </si>
  <si>
    <t>Pearson Edexcel Level 3 Advanced GCE in Statistics</t>
  </si>
  <si>
    <t>NOCN_Cskills Awards Level 3 NVQ Diploma in Roofing Occupations (Construction)</t>
  </si>
  <si>
    <t xml:space="preserve">NCFE CACHE Level 3 Diploma in Healthcare Support </t>
  </si>
  <si>
    <t>Pearson BTEC Level 3 Diploma in Healthcare Support</t>
  </si>
  <si>
    <t>IAO Level 3 Diploma in Healthcare Support</t>
  </si>
  <si>
    <t>TQUK Level 3 Diploma in Healthcare Support (RQF)</t>
  </si>
  <si>
    <t>Gateway Qualifications Level 3 Diploma in Healthcare Support</t>
  </si>
  <si>
    <t>IAO Level 3 Diploma in Leadership and Management</t>
  </si>
  <si>
    <t>BIIAB Level 3 Diploma in Adult Care</t>
  </si>
  <si>
    <t>BIIAB</t>
  </si>
  <si>
    <t>BIIAB Level 3 Diploma in Healthcare Support</t>
  </si>
  <si>
    <t>City &amp; Guilds Level 3 Diploma in Healthcare Support</t>
  </si>
  <si>
    <t xml:space="preserve">ECITB Level 3 Certificate in Nuclear Engineering &amp; Science (RQF) </t>
  </si>
  <si>
    <t>Engineering Construction Industry Training Board</t>
  </si>
  <si>
    <t xml:space="preserve">ECITB Level 3 Diploma in Nuclear Engineering &amp; Science (RQF) </t>
  </si>
  <si>
    <t>TQUK Level 3 Diploma in Adult Care (RQF)</t>
  </si>
  <si>
    <t>SQA Level 3 Diploma In Thermal Insulation</t>
  </si>
  <si>
    <t>Scottish Qualifications Authority trading as SQA</t>
  </si>
  <si>
    <t>NCFE CACHE Level 3 Diploma in Adult Care</t>
  </si>
  <si>
    <t xml:space="preserve">City &amp; Guilds Level 3 Diploma in Adult Care </t>
  </si>
  <si>
    <t>Highfield Level 3 Diploma in Adult Care (RQF)</t>
  </si>
  <si>
    <t>Pearson BTEC Level 3 National Extended Diploma in Agriculture</t>
  </si>
  <si>
    <t>Pearson BTEC Level 3 National Extended Diploma in Countryside Management</t>
  </si>
  <si>
    <t>Pearson BTEC Level 3 National Extended Diploma in Forestry and Arboriculture</t>
  </si>
  <si>
    <t>Pearson BTEC Level 3 National Extended Diploma in Horticulture</t>
  </si>
  <si>
    <t xml:space="preserve">Gateway Qualifications Level 3 Diploma in the Built Environment with Building Information Modelling </t>
  </si>
  <si>
    <t>Open College Network West Midlands Level 3 Certificate in Supervisory Management in the Workplace</t>
  </si>
  <si>
    <t>Open College Network West Midlands Level 3 Diploma in Specialist Support for Teaching and Learning in Schools</t>
  </si>
  <si>
    <t>iCQ Level 3 Diploma in Adult Care</t>
  </si>
  <si>
    <t>iCan Qualifications Limited</t>
  </si>
  <si>
    <t>Pearson BTEC Level 3 Diploma in Adult Care (England)</t>
  </si>
  <si>
    <t xml:space="preserve">Skillsfirst Level 3 Diploma in Adult Care (RQF) </t>
  </si>
  <si>
    <t>Gateway Qualifications Level 3 Diploma in Adult Care</t>
  </si>
  <si>
    <t>Focus Awards Level 3 Diploma in Adult Care (RQF)</t>
  </si>
  <si>
    <t>NCFE Level 3 Diploma in Management Skills and Knowledge</t>
  </si>
  <si>
    <t>ECITB Level 3 Diploma in Engineering Construction Lifting, Positioning and Installing Structures, Plant and Equipment (RQF)</t>
  </si>
  <si>
    <t>ECITB Level 3 Diploma in Engineering Construction Maintenance (RQF)</t>
  </si>
  <si>
    <t xml:space="preserve">City &amp; Guilds Level 3 NVQ Diploma in Plastering (Construction) </t>
  </si>
  <si>
    <t>City &amp; Guilds Level 3 Diploma in Gas Engineering</t>
  </si>
  <si>
    <t>Gateway Qualifications Level 3 Certificate in Coaching and Mentoring</t>
  </si>
  <si>
    <t>ECITB Level 3 Diploma in Installing Engineering Construction Plant and Systems (RQF)</t>
  </si>
  <si>
    <t>TQUK Level 3 Certificate in Understanding Autism (RQF)</t>
  </si>
  <si>
    <t xml:space="preserve">GQA Level 3 NVQ Diploma in Wall and Floor Tiling (Construction)  </t>
  </si>
  <si>
    <t>CIPS Level 3 Advanced Certificate in Procurement and Supply Operations</t>
  </si>
  <si>
    <t>Chartered Institute of Procurement and Supply</t>
  </si>
  <si>
    <t xml:space="preserve">Open Awards Level 3 Diploma in the Principles of Aseptic Pharmaceuticals Processing </t>
  </si>
  <si>
    <t>Open Awards Level 3 Certificate in Maritime Studies (RQF)</t>
  </si>
  <si>
    <t>ECITB Level 3 Diploma in Engineering Design and Draughting (RQF)</t>
  </si>
  <si>
    <t>ECITB Level 3 Diploma in Project Controls Practice and Techniques (RQF)</t>
  </si>
  <si>
    <t>Gateway Qualifications Level 3 Certificate in Landscape Construction</t>
  </si>
  <si>
    <t>Gateway Qualifications Level 3 Diploma in Landscape Construction</t>
  </si>
  <si>
    <t>NOCN_Cskills Awards Level 3 NVQ Diploma in Tunnelling Operations - Tunnel Boring Machine Operator (Construction)</t>
  </si>
  <si>
    <t xml:space="preserve">NOCN Level 3 Diploma in Adult Care (England) </t>
  </si>
  <si>
    <t xml:space="preserve">NOCN_Cskills Awards Level 3 NVQ Diploma in Testing, Inspecting and thorough Examination Occupations (Construction) - Testing, Inspecting and thorough  Examination of Plant, Machinery, Equipment or Accessories </t>
  </si>
  <si>
    <t>NOCN_Cskills Awards Level 3 NVQ Diploma in Testing, Inspecting and thorough Examination Occupations (Construction) - Leak Detection in Waterproof Systems</t>
  </si>
  <si>
    <t>NOCN_Cskills Awards Level 3 NVQ Diploma in Testing, Inspecting and thorough Examination Occupations (Construction) - Installing Construction Anchors and Site Testing of Construction Fixings</t>
  </si>
  <si>
    <t>Pearson BTEC Level 3 Certificate for Managers</t>
  </si>
  <si>
    <t>NOCN Level 3 Diploma in Healthcare Support</t>
  </si>
  <si>
    <t>Pearson Edexcel Level 3 NVQ Diploma in Accessing Operations and Rigging</t>
  </si>
  <si>
    <t>Pearson Edexcel Level 3 NVQ Diploma in Occupational Work Supervision (Construction)</t>
  </si>
  <si>
    <t>Gateway Qualifications Level 3 Diploma in Logistics</t>
  </si>
  <si>
    <t>NOCN_Cskills Awards Level 3 NVQ Diploma in Supervising Hire and Rental Operations  Equipment, Plant and Tools (Construction)</t>
  </si>
  <si>
    <t>SQA Level 3 Diploma in Maritime Studies</t>
  </si>
  <si>
    <t>iCQ Level 3 Certificate in Supporting Individuals with Learning Disabilities</t>
  </si>
  <si>
    <t>NCFE Level 3 Introductory Certificate in Policing</t>
  </si>
  <si>
    <t>NCFE Level 3 Diploma in Policing (540)</t>
  </si>
  <si>
    <t>Pearson BTEC Level 3 National Diploma in Uniformed Protective Services</t>
  </si>
  <si>
    <t>Highfield Level 3 Diploma for Commercial Locksmiths and Property Security (RQF)</t>
  </si>
  <si>
    <t>BIIAB Level 3 Diploma for Residential Childcare</t>
  </si>
  <si>
    <t>NOCN_Cskills Awards Level 3 NVQ Diploma in Trowel Occupations(Construction)</t>
  </si>
  <si>
    <t>NOCN_Cskills Awards Level 3 NVQ Diploma in Wood Occupations (Construction)</t>
  </si>
  <si>
    <t xml:space="preserve">TQUK Level 3 Diploma for Residential Childcare (RQF)                                      </t>
  </si>
  <si>
    <t xml:space="preserve">SEG Awards ABC Level 3 Diploma in Youth Work Practice (England) </t>
  </si>
  <si>
    <t>Skills and Education Group Awards</t>
  </si>
  <si>
    <t>TQUK Level 3 Diploma in Engineering (RQF)</t>
  </si>
  <si>
    <t>GA Level 3 Certificate in Anatomy, Physiology and Pathology</t>
  </si>
  <si>
    <t>Gatehouse Awards Ltd</t>
  </si>
  <si>
    <t>SEG Awards ABC Level 3 Diploma in Fabrication and Welding Techniques and Skills</t>
  </si>
  <si>
    <t>SEG  Awards ABC Level 3 Certificate in Fabrication and Welding Techniques and Skills</t>
  </si>
  <si>
    <t>SEG Awards ABC Level 3 Certificate in Welding Techniques and Skills</t>
  </si>
  <si>
    <t xml:space="preserve">SEG Awards ABC Level 3 Diploma in Welding Techniques and Skills </t>
  </si>
  <si>
    <t>NCFE Level 3 Certificate in Cyber Security Practices</t>
  </si>
  <si>
    <t>NCFE Level 3 Certificate in Coding Practices</t>
  </si>
  <si>
    <t>City &amp; Guilds Level 3 NVQ Diploma in Trowel Occupations (Construction)</t>
  </si>
  <si>
    <t>City &amp; Guilds  Level 3 NVQ Diploma in Wood Occupations (Construction)</t>
  </si>
  <si>
    <t>Open Awards Level 3 Diploma in Youth Work Practice (England) (RQF)</t>
  </si>
  <si>
    <t>Open Awards Level 3 Diploma in International Supply Chain Logistics (RQF)</t>
  </si>
  <si>
    <t>Open Awards Level 3 Extended Diploma in International Supply Chain Logistics (RQF)</t>
  </si>
  <si>
    <t>NOCN_Cskills Awards Level 3 Diploma in Advanced Land Drilling</t>
  </si>
  <si>
    <t>NOCN_Cskills Awards Level 3 NVQ Diploma in Site Inspection</t>
  </si>
  <si>
    <t>AIM Qualifications Level 3 Diploma in Youth Work Practice (England)</t>
  </si>
  <si>
    <t>AIM Qualifications</t>
  </si>
  <si>
    <t xml:space="preserve">ATHE Level 3 Diploma in Health and Social Care </t>
  </si>
  <si>
    <t>ATHE Ltd</t>
  </si>
  <si>
    <t xml:space="preserve">ATHE Level 3 Diploma in Information and Digital Technologies  </t>
  </si>
  <si>
    <t xml:space="preserve">ATHE Level 3 Diploma in Small Business and Social Enterprise Start-up </t>
  </si>
  <si>
    <t>Gateway Qualifications Level 3 Certificate in Digital Engineering Design</t>
  </si>
  <si>
    <t>ICT Practitioners</t>
  </si>
  <si>
    <t>ALL Matrix</t>
  </si>
  <si>
    <t>Gateway Qualifications Level 3 Diploma in Digital Engineering Design</t>
  </si>
  <si>
    <t>Gateway Qualifications Level 3 Certificate in Digital Product Design</t>
  </si>
  <si>
    <t>Gateway Qualifications Level 3 Diploma in Digital Product Design</t>
  </si>
  <si>
    <t>Gateway Qualifications Level 3 Certificate in Networking and Cybersecurity</t>
  </si>
  <si>
    <t>Gateway Qualifications Level 3 Diploma in Networking and Cybersecurity</t>
  </si>
  <si>
    <t>Gateway Qualifications Level 3 Certificate in Software Development</t>
  </si>
  <si>
    <t>Gateway Qualifications Level 3 Diploma in Software Development</t>
  </si>
  <si>
    <t>Gateway Qualifications Level 3 Diploma in Systems Infrastructure</t>
  </si>
  <si>
    <t>5007801X</t>
  </si>
  <si>
    <t>Pearson BTEC Level 3 Extended Diploma in Public Services (QCF)</t>
  </si>
  <si>
    <t>6004648X</t>
  </si>
  <si>
    <t>Open Awards Level 3 Certificate in Assessing Vocational Achievement (RQF)</t>
  </si>
  <si>
    <t>6008604X</t>
  </si>
  <si>
    <t xml:space="preserve">NOCN_Cskills Awards Level 3 Diploma in Site Carpentry (Construction) </t>
  </si>
  <si>
    <t>6014337X</t>
  </si>
  <si>
    <t>AQA Level 3 Advanced Subsidiary GCE in Business</t>
  </si>
  <si>
    <t>6014564X</t>
  </si>
  <si>
    <t>EAL Level 3 Advanced Diploma in Engineering Technology</t>
  </si>
  <si>
    <t>6014600X</t>
  </si>
  <si>
    <t xml:space="preserve">OCR Level 3 Cambridge Technical Foundation Diploma in Engineering </t>
  </si>
  <si>
    <t>6014743X</t>
  </si>
  <si>
    <t>OCR Level 3 Advanced GCE in Physics A</t>
  </si>
  <si>
    <t>6014869X</t>
  </si>
  <si>
    <t>WJEC Eduqas Level 3 Advanced Subsidiary GCE in Business</t>
  </si>
  <si>
    <t>6015522X</t>
  </si>
  <si>
    <t>WJEC Eduqas Level 3 Advanced GCE in Physics</t>
  </si>
  <si>
    <t>6016170X</t>
  </si>
  <si>
    <t xml:space="preserve">ATHE Level 3 Diploma In Business </t>
  </si>
  <si>
    <t>6017450X</t>
  </si>
  <si>
    <t>Focus Awards Level 3 Certificate in Preparing to Work in Adult Social Care (RQF)</t>
  </si>
  <si>
    <t>6017786X</t>
  </si>
  <si>
    <t>BIIAB Level 3 Diploma in Children's Learning and Development (Early Years Educator)</t>
  </si>
  <si>
    <t>6018436X</t>
  </si>
  <si>
    <t>NCFE CACHE Technical Level 3 Certificate in Childcare and Education</t>
  </si>
  <si>
    <t>6018792X</t>
  </si>
  <si>
    <t>NCFE Level 3 Diploma for Entry to the Uniformed Services (540)</t>
  </si>
  <si>
    <t>6018968X</t>
  </si>
  <si>
    <t>NCFE CACHE Level 3 Certificate in Understanding Mental Health</t>
  </si>
  <si>
    <t>6030196X</t>
  </si>
  <si>
    <t>NCFE CACHE Level 3 Certificate in Understanding the Principles of Dementia Care</t>
  </si>
  <si>
    <t>6030697X</t>
  </si>
  <si>
    <t>Pearson Edexcel Level 3 Advanced GCE in Design and Technology (Product Design)</t>
  </si>
  <si>
    <t>6030778X</t>
  </si>
  <si>
    <t>WJEC Eduqas Level 3 Advanced Subsidiary GCE in Electronics</t>
  </si>
  <si>
    <t>6030991X</t>
  </si>
  <si>
    <t>OCR Level 3 Advanced Subsidiary GCE in Mathematics B (MEI)</t>
  </si>
  <si>
    <t>6031218X</t>
  </si>
  <si>
    <t>Pearson BTEC Level 3 National Diploma in Building Services Engineering</t>
  </si>
  <si>
    <t>6031333X</t>
  </si>
  <si>
    <t>Pearson Edexcel Level 3 Advanced GCE in Mathematics</t>
  </si>
  <si>
    <t>6031364X</t>
  </si>
  <si>
    <t>OCR Level 3 Advanced GCE in Further Mathematics B (MEI)</t>
  </si>
  <si>
    <t>6031395X</t>
  </si>
  <si>
    <t>SFJ Awards Level 3 Diploma in Principles of Health and Social Care</t>
  </si>
  <si>
    <t>6032370X</t>
  </si>
  <si>
    <t>NOCN_Cskills Awards Level 3 NVQ Diploma in Plastering (Construction)</t>
  </si>
  <si>
    <t>6032420X</t>
  </si>
  <si>
    <t>NOCN_Cskills Awards Level 3 NVQ Diploma in Cladding Occupations (Construction)</t>
  </si>
  <si>
    <t>6032675X</t>
  </si>
  <si>
    <t>Pearson BTEC Level 3 National Diploma in Horticulture</t>
  </si>
  <si>
    <t>6032790X</t>
  </si>
  <si>
    <t>Open College Network West Midlands Level 3 Certificate in the Principles of Special Educational Needs</t>
  </si>
  <si>
    <t>6032904X</t>
  </si>
  <si>
    <t>Open College Network West Midlands Level 3 Certificate in Autism Support</t>
  </si>
  <si>
    <t>6033082X</t>
  </si>
  <si>
    <t>TQUK Level 3 Diploma in Healthcare Support Services (RQF)</t>
  </si>
  <si>
    <t>6033681X</t>
  </si>
  <si>
    <t>NOCN_CSkills Awards Level 3 NVQ Diploma in Testing, Inspecting and thorough Examination Occupations (Construction) - Dynamic Pile Testing</t>
  </si>
  <si>
    <t>6035463X</t>
  </si>
  <si>
    <t>NOCN_Cskills Awards Level 3 NVQ Diploma in Wall And Floor Tiling (Construction)</t>
  </si>
  <si>
    <t>6036774X</t>
  </si>
  <si>
    <t>Gateway Qualifications Level 3 Certificate in Systems Infrastructure</t>
  </si>
  <si>
    <t>NSF 'uplift' = £150 or £600</t>
  </si>
  <si>
    <t>Funding in 2021/22 - you decide if you want to include the carry-over funding (below) or not</t>
  </si>
  <si>
    <t>Starts in previous year and carry-over funding into 2022/23</t>
  </si>
  <si>
    <t>Total starts in 2021/22 and total funding to include carry-over into 2022/23</t>
  </si>
  <si>
    <t>Jun-23</t>
  </si>
  <si>
    <t>AEB Tender Calculator v2</t>
  </si>
  <si>
    <t>AEB Tender calculator [National Skills Funding] v2</t>
  </si>
  <si>
    <t>National Skills Fund - adult level 3 offer [summary of courses] v2</t>
  </si>
  <si>
    <t>AEB Tender calculator [Statutory entitlements] v2</t>
  </si>
  <si>
    <t>Statutory entitlements [summary of courses] v2</t>
  </si>
  <si>
    <t>AEB Tender calculator [Local Flexibility] v2</t>
  </si>
  <si>
    <t>Local Flexibility [summary of courses] v2</t>
  </si>
  <si>
    <t>AEB Tender calculator [Sector-based Work Academy Programmes (SWAP)] v2</t>
  </si>
  <si>
    <t>Sector-based Work Academy Programmes (SWAPs) [summary of courses]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</si>
</sst>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64" formatCode="&quot;£&quot;#,##0"/>
    <numFmt numFmtId="165" formatCode="0.0000"/>
    <numFmt numFmtId="166" formatCode="0.0"/>
  </numFmts>
  <fonts count="19" x14ac:knownFonts="1">
    <font>
      <sz val="11"/>
      <color theme="1"/>
      <name val="Calibri"/>
      <family val="2"/>
      <scheme val="minor"/>
    </font>
    <font>
      <sz val="11"/>
      <color theme="1"/>
      <name val="Trebuchet MS"/>
      <family val="2"/>
    </font>
    <font>
      <b/>
      <sz val="11"/>
      <color theme="0"/>
      <name val="Trebuchet MS"/>
      <family val="2"/>
    </font>
    <font>
      <b/>
      <sz val="11"/>
      <color theme="1"/>
      <name val="Trebuchet MS"/>
      <family val="2"/>
    </font>
    <font>
      <b/>
      <sz val="18"/>
      <color theme="1"/>
      <name val="Trebuchet MS"/>
      <family val="2"/>
    </font>
    <font>
      <sz val="11"/>
      <color theme="0"/>
      <name val="Trebuchet MS"/>
      <family val="2"/>
    </font>
    <font>
      <sz val="10"/>
      <color theme="1"/>
      <name val="Trebuchet MS"/>
      <family val="2"/>
    </font>
    <font>
      <b/>
      <sz val="24"/>
      <color theme="1"/>
      <name val="Trebuchet MS"/>
      <family val="2"/>
    </font>
    <font>
      <b/>
      <sz val="11"/>
      <color rgb="FFFF0000"/>
      <name val="Calibri"/>
      <family val="2"/>
      <scheme val="minor"/>
    </font>
    <font>
      <sz val="11"/>
      <name val="Calibri"/>
      <family val="2"/>
      <scheme val="minor"/>
    </font>
    <font>
      <b/>
      <sz val="11"/>
      <color theme="1"/>
      <name val="Calibri"/>
      <family val="2"/>
      <scheme val="minor"/>
    </font>
    <font>
      <sz val="10"/>
      <color indexed="8"/>
      <name val="Arial"/>
      <family val="2"/>
    </font>
    <font>
      <b/>
      <sz val="11"/>
      <name val="Calibri"/>
      <family val="2"/>
    </font>
    <font>
      <b/>
      <sz val="11"/>
      <name val="Calibri"/>
      <family val="2"/>
      <scheme val="minor"/>
    </font>
    <font>
      <sz val="11"/>
      <color indexed="8"/>
      <name val="Calibri"/>
      <family val="2"/>
    </font>
    <font>
      <sz val="12"/>
      <color rgb="FF000000"/>
      <name val="Arial"/>
      <family val="2"/>
    </font>
    <font>
      <sz val="13"/>
      <color rgb="FF000000"/>
      <name val="Arial"/>
      <family val="2"/>
    </font>
    <font>
      <b/>
      <sz val="30"/>
      <color theme="1"/>
      <name val="Trebuchet MS"/>
      <family val="2"/>
    </font>
    <font>
      <b/>
      <sz val="14"/>
      <color theme="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0"/>
      </patternFill>
    </fill>
    <fill>
      <patternFill patternType="solid">
        <fgColor theme="0" tint="-0.14999847407452621"/>
        <bgColor indexed="64"/>
      </patternFill>
    </fill>
    <fill>
      <patternFill patternType="solid">
        <fgColor theme="0"/>
        <bgColor rgb="FFFFFFFF"/>
      </patternFill>
    </fill>
  </fills>
  <borders count="2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theme="0"/>
      </left>
      <right style="thin">
        <color theme="0"/>
      </right>
      <top style="thin">
        <color indexed="64"/>
      </top>
      <bottom style="double">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top style="thin">
        <color indexed="64"/>
      </top>
      <bottom/>
      <diagonal/>
    </border>
    <border>
      <left style="thin">
        <color theme="0"/>
      </left>
      <right style="thin">
        <color theme="0"/>
      </right>
      <top style="thin">
        <color theme="0"/>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cellStyleXfs>
  <cellXfs count="214">
    <xf numFmtId="0" fontId="0" fillId="0" borderId="0" xfId="0"/>
    <xf numFmtId="164" fontId="0" fillId="4" borderId="1" xfId="0" applyNumberFormat="1" applyFill="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5" fillId="5" borderId="2"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164" fontId="1" fillId="4" borderId="2"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2" fillId="3" borderId="2" xfId="0" applyFont="1" applyFill="1" applyBorder="1" applyAlignment="1">
      <alignment horizontal="center" vertical="center" wrapText="1"/>
    </xf>
    <xf numFmtId="164" fontId="1"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1" fillId="0" borderId="1" xfId="0" applyFont="1" applyBorder="1" applyAlignment="1">
      <alignment horizontal="center" wrapText="1"/>
    </xf>
    <xf numFmtId="1" fontId="1" fillId="0" borderId="1" xfId="0" applyNumberFormat="1" applyFont="1" applyBorder="1" applyAlignment="1">
      <alignment horizontal="center" wrapText="1"/>
    </xf>
    <xf numFmtId="164" fontId="1" fillId="0" borderId="1" xfId="0" applyNumberFormat="1" applyFont="1" applyBorder="1" applyAlignment="1">
      <alignment horizontal="center" wrapText="1"/>
    </xf>
    <xf numFmtId="49" fontId="1" fillId="0" borderId="1" xfId="0" applyNumberFormat="1" applyFont="1" applyBorder="1" applyAlignment="1">
      <alignment horizontal="center" wrapText="1"/>
    </xf>
    <xf numFmtId="49" fontId="1" fillId="0" borderId="1" xfId="0" applyNumberFormat="1" applyFont="1" applyBorder="1" applyAlignment="1">
      <alignment wrapText="1"/>
    </xf>
    <xf numFmtId="0" fontId="0" fillId="0" borderId="1" xfId="0" applyBorder="1" applyAlignment="1">
      <alignment wrapText="1"/>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0" fontId="1" fillId="0" borderId="1" xfId="0" applyFont="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left" wrapText="1"/>
    </xf>
    <xf numFmtId="0" fontId="0" fillId="0" borderId="1" xfId="0" applyBorder="1" applyAlignment="1">
      <alignment horizontal="left"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1" fillId="0" borderId="4" xfId="0" applyFont="1" applyBorder="1" applyAlignment="1">
      <alignment horizontal="center" vertical="center" shrinkToFit="1"/>
    </xf>
    <xf numFmtId="0" fontId="1" fillId="0" borderId="4" xfId="0" applyFont="1" applyBorder="1" applyAlignment="1">
      <alignment horizontal="left" vertical="center" shrinkToFit="1"/>
    </xf>
    <xf numFmtId="1" fontId="1" fillId="0" borderId="4"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49" fontId="1" fillId="0" borderId="5" xfId="0" applyNumberFormat="1" applyFont="1" applyBorder="1" applyAlignment="1">
      <alignment horizontal="left" vertical="center" shrinkToFit="1"/>
    </xf>
    <xf numFmtId="1" fontId="1" fillId="0" borderId="5" xfId="0" applyNumberFormat="1" applyFont="1" applyBorder="1" applyAlignment="1">
      <alignment horizontal="center" vertical="center" shrinkToFit="1"/>
    </xf>
    <xf numFmtId="164" fontId="1" fillId="0" borderId="5" xfId="0" applyNumberFormat="1" applyFont="1" applyBorder="1" applyAlignment="1">
      <alignment horizontal="center" vertical="center" shrinkToFit="1"/>
    </xf>
    <xf numFmtId="49" fontId="5" fillId="5" borderId="2" xfId="0" applyNumberFormat="1" applyFont="1" applyFill="1" applyBorder="1" applyAlignment="1">
      <alignment horizontal="left" vertical="center" wrapText="1"/>
    </xf>
    <xf numFmtId="1" fontId="5" fillId="5" borderId="2" xfId="0" applyNumberFormat="1"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1" fillId="0" borderId="8" xfId="0" applyFont="1" applyBorder="1" applyAlignment="1">
      <alignment horizontal="center" vertical="center" shrinkToFit="1"/>
    </xf>
    <xf numFmtId="164" fontId="1" fillId="0" borderId="8" xfId="0" applyNumberFormat="1" applyFont="1" applyBorder="1" applyAlignment="1">
      <alignment horizontal="center" vertical="center" shrinkToFit="1"/>
    </xf>
    <xf numFmtId="164" fontId="4" fillId="0" borderId="1" xfId="0" applyNumberFormat="1" applyFont="1" applyBorder="1" applyAlignment="1">
      <alignment horizontal="center" vertical="center" wrapText="1"/>
    </xf>
    <xf numFmtId="49" fontId="7" fillId="0" borderId="5" xfId="0" applyNumberFormat="1" applyFont="1" applyBorder="1" applyAlignment="1">
      <alignment vertical="center" wrapText="1"/>
    </xf>
    <xf numFmtId="164" fontId="2" fillId="3"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4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49"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xf>
    <xf numFmtId="164" fontId="0" fillId="4" borderId="1" xfId="0" applyNumberFormat="1" applyFill="1" applyBorder="1"/>
    <xf numFmtId="0" fontId="0" fillId="0" borderId="3" xfId="0" applyBorder="1" applyAlignment="1">
      <alignment horizontal="center" vertical="center"/>
    </xf>
    <xf numFmtId="49" fontId="0" fillId="0" borderId="4" xfId="0" applyNumberFormat="1" applyBorder="1" applyAlignment="1">
      <alignment horizontal="center" vertical="center"/>
    </xf>
    <xf numFmtId="164" fontId="0" fillId="0" borderId="4" xfId="0" applyNumberFormat="1" applyBorder="1" applyAlignment="1">
      <alignment horizontal="center" vertical="center"/>
    </xf>
    <xf numFmtId="0" fontId="0" fillId="0" borderId="4" xfId="0" applyBorder="1" applyAlignment="1">
      <alignment horizontal="center" vertical="center"/>
    </xf>
    <xf numFmtId="9" fontId="0" fillId="0" borderId="4" xfId="0" applyNumberFormat="1" applyBorder="1" applyAlignment="1">
      <alignment horizontal="center" vertical="center"/>
    </xf>
    <xf numFmtId="164" fontId="0" fillId="4" borderId="4" xfId="0" applyNumberFormat="1" applyFill="1" applyBorder="1" applyAlignment="1">
      <alignment horizontal="center" vertical="center"/>
    </xf>
    <xf numFmtId="49" fontId="0" fillId="4" borderId="4" xfId="0" applyNumberFormat="1" applyFill="1" applyBorder="1" applyAlignment="1">
      <alignment horizontal="center" vertical="center"/>
    </xf>
    <xf numFmtId="0" fontId="0" fillId="4" borderId="4" xfId="0" applyFill="1" applyBorder="1" applyAlignment="1">
      <alignment horizontal="center" vertical="center"/>
    </xf>
    <xf numFmtId="0" fontId="0" fillId="4" borderId="4" xfId="0" applyFill="1" applyBorder="1" applyAlignment="1">
      <alignment horizontal="center"/>
    </xf>
    <xf numFmtId="164" fontId="0" fillId="4" borderId="4" xfId="0" applyNumberFormat="1" applyFill="1" applyBorder="1"/>
    <xf numFmtId="49" fontId="0" fillId="0" borderId="5" xfId="0" applyNumberFormat="1" applyBorder="1" applyAlignment="1">
      <alignment horizontal="center" vertical="center"/>
    </xf>
    <xf numFmtId="164" fontId="0" fillId="0" borderId="5" xfId="0" applyNumberFormat="1" applyBorder="1" applyAlignment="1">
      <alignment horizontal="center" vertical="center"/>
    </xf>
    <xf numFmtId="0" fontId="0" fillId="0" borderId="5" xfId="0" applyBorder="1" applyAlignment="1">
      <alignment horizontal="center" vertical="center"/>
    </xf>
    <xf numFmtId="9" fontId="0" fillId="0" borderId="5" xfId="0" applyNumberFormat="1" applyBorder="1" applyAlignment="1">
      <alignment horizontal="center" vertical="center"/>
    </xf>
    <xf numFmtId="164" fontId="0" fillId="4" borderId="5" xfId="0" applyNumberFormat="1" applyFill="1" applyBorder="1" applyAlignment="1">
      <alignment horizontal="center" vertical="center"/>
    </xf>
    <xf numFmtId="49" fontId="0" fillId="4" borderId="5" xfId="0" applyNumberFormat="1" applyFill="1" applyBorder="1" applyAlignment="1">
      <alignment horizontal="center" vertical="center"/>
    </xf>
    <xf numFmtId="0" fontId="0" fillId="4" borderId="5" xfId="0" applyFill="1" applyBorder="1" applyAlignment="1">
      <alignment horizontal="center" vertical="center"/>
    </xf>
    <xf numFmtId="0" fontId="0" fillId="4" borderId="5" xfId="0" applyFill="1" applyBorder="1" applyAlignment="1">
      <alignment horizontal="center"/>
    </xf>
    <xf numFmtId="164" fontId="0" fillId="4" borderId="5" xfId="0" applyNumberFormat="1" applyFill="1" applyBorder="1"/>
    <xf numFmtId="49" fontId="1" fillId="4" borderId="2"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0" fontId="0" fillId="4" borderId="2" xfId="0" applyFill="1" applyBorder="1" applyAlignment="1">
      <alignment horizontal="center" vertical="center" wrapText="1"/>
    </xf>
    <xf numFmtId="1" fontId="0" fillId="4" borderId="2" xfId="0" applyNumberFormat="1" applyFill="1" applyBorder="1" applyAlignment="1">
      <alignment horizontal="center" vertical="center" wrapText="1"/>
    </xf>
    <xf numFmtId="0" fontId="1" fillId="4" borderId="2" xfId="0" applyNumberFormat="1" applyFont="1" applyFill="1" applyBorder="1" applyAlignment="1">
      <alignment horizontal="center" vertical="center"/>
    </xf>
    <xf numFmtId="1" fontId="1" fillId="4" borderId="2" xfId="0" applyNumberFormat="1" applyFont="1" applyFill="1" applyBorder="1" applyAlignment="1">
      <alignment horizontal="center" vertical="center"/>
    </xf>
    <xf numFmtId="0" fontId="1" fillId="4" borderId="2" xfId="0" applyFont="1" applyFill="1" applyBorder="1" applyAlignment="1">
      <alignment horizontal="center" vertical="center"/>
    </xf>
    <xf numFmtId="164" fontId="1" fillId="4" borderId="2" xfId="0" applyNumberFormat="1" applyFont="1" applyFill="1" applyBorder="1" applyAlignment="1">
      <alignment horizontal="center"/>
    </xf>
    <xf numFmtId="164" fontId="1" fillId="4" borderId="2" xfId="0" applyNumberFormat="1" applyFont="1" applyFill="1" applyBorder="1"/>
    <xf numFmtId="164" fontId="1" fillId="4" borderId="2" xfId="0" applyNumberFormat="1" applyFont="1" applyFill="1" applyBorder="1" applyAlignment="1">
      <alignment horizontal="center" vertical="center"/>
    </xf>
    <xf numFmtId="0" fontId="0" fillId="4" borderId="2" xfId="0" applyFill="1" applyBorder="1" applyAlignment="1">
      <alignment horizontal="center" vertical="center"/>
    </xf>
    <xf numFmtId="164" fontId="0" fillId="4" borderId="2" xfId="0" applyNumberFormat="1" applyFill="1" applyBorder="1" applyAlignment="1">
      <alignment horizontal="center" vertical="center"/>
    </xf>
    <xf numFmtId="166" fontId="1" fillId="0" borderId="5" xfId="0" applyNumberFormat="1" applyFont="1" applyBorder="1" applyAlignment="1">
      <alignment horizontal="center" vertical="center" shrinkToFit="1"/>
    </xf>
    <xf numFmtId="0" fontId="1" fillId="4" borderId="18" xfId="0" applyNumberFormat="1" applyFont="1" applyFill="1" applyBorder="1" applyAlignment="1">
      <alignment horizontal="center" vertical="center"/>
    </xf>
    <xf numFmtId="1" fontId="1" fillId="4" borderId="18" xfId="0" applyNumberFormat="1" applyFont="1" applyFill="1" applyBorder="1" applyAlignment="1">
      <alignment horizontal="center" vertical="center"/>
    </xf>
    <xf numFmtId="0" fontId="1" fillId="4" borderId="18" xfId="0" applyFont="1" applyFill="1" applyBorder="1" applyAlignment="1">
      <alignment horizontal="center" vertical="center"/>
    </xf>
    <xf numFmtId="164" fontId="1" fillId="4" borderId="18" xfId="0" applyNumberFormat="1" applyFont="1" applyFill="1" applyBorder="1" applyAlignment="1">
      <alignment horizontal="center"/>
    </xf>
    <xf numFmtId="164" fontId="1" fillId="4" borderId="18" xfId="0" applyNumberFormat="1" applyFont="1" applyFill="1" applyBorder="1"/>
    <xf numFmtId="164" fontId="1" fillId="4" borderId="18" xfId="0" applyNumberFormat="1" applyFont="1" applyFill="1" applyBorder="1" applyAlignment="1">
      <alignment horizontal="center" vertical="center"/>
    </xf>
    <xf numFmtId="0" fontId="0" fillId="4" borderId="18" xfId="0" applyFill="1" applyBorder="1" applyAlignment="1">
      <alignment horizontal="center" vertical="center"/>
    </xf>
    <xf numFmtId="164" fontId="0" fillId="4" borderId="18" xfId="0" applyNumberFormat="1" applyFill="1" applyBorder="1" applyAlignment="1">
      <alignment horizontal="center" vertical="center"/>
    </xf>
    <xf numFmtId="0" fontId="1" fillId="4" borderId="1" xfId="0" applyNumberFormat="1" applyFont="1" applyFill="1" applyBorder="1" applyAlignment="1">
      <alignment horizontal="center" vertical="center"/>
    </xf>
    <xf numFmtId="1"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xf>
    <xf numFmtId="164" fontId="1" fillId="4" borderId="1" xfId="0" applyNumberFormat="1" applyFont="1" applyFill="1" applyBorder="1"/>
    <xf numFmtId="164" fontId="1" fillId="4" borderId="1" xfId="0" applyNumberFormat="1" applyFont="1" applyFill="1" applyBorder="1" applyAlignment="1">
      <alignment horizontal="center" vertical="center"/>
    </xf>
    <xf numFmtId="49" fontId="1" fillId="4" borderId="18" xfId="0" applyNumberFormat="1" applyFont="1" applyFill="1" applyBorder="1" applyAlignment="1">
      <alignment horizontal="center" vertical="center"/>
    </xf>
    <xf numFmtId="2" fontId="1" fillId="4" borderId="18" xfId="0" applyNumberFormat="1" applyFont="1" applyFill="1" applyBorder="1" applyAlignment="1">
      <alignment horizontal="center" vertical="center"/>
    </xf>
    <xf numFmtId="165" fontId="1" fillId="4" borderId="18" xfId="0" applyNumberFormat="1" applyFont="1" applyFill="1" applyBorder="1" applyAlignment="1">
      <alignment horizontal="center" vertical="center"/>
    </xf>
    <xf numFmtId="164" fontId="1" fillId="4" borderId="18" xfId="0" applyNumberFormat="1" applyFont="1" applyFill="1" applyBorder="1" applyAlignment="1">
      <alignment horizontal="center" vertical="center" wrapText="1"/>
    </xf>
    <xf numFmtId="9" fontId="1" fillId="4" borderId="18"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165" fontId="1" fillId="4" borderId="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0" fontId="1" fillId="2" borderId="2" xfId="0" applyNumberFormat="1" applyFont="1" applyFill="1" applyBorder="1" applyAlignment="1" applyProtection="1">
      <alignment horizontal="center" vertical="center"/>
      <protection locked="0"/>
    </xf>
    <xf numFmtId="164" fontId="1" fillId="2" borderId="2" xfId="0" applyNumberFormat="1" applyFont="1" applyFill="1" applyBorder="1" applyAlignment="1" applyProtection="1">
      <alignment horizontal="center" vertical="center"/>
      <protection locked="0"/>
    </xf>
    <xf numFmtId="2" fontId="1" fillId="2" borderId="2" xfId="0" applyNumberFormat="1" applyFont="1" applyFill="1" applyBorder="1" applyAlignment="1" applyProtection="1">
      <alignment horizontal="center" vertical="center"/>
      <protection locked="0"/>
    </xf>
    <xf numFmtId="165" fontId="1" fillId="2" borderId="2" xfId="0" applyNumberFormat="1" applyFont="1" applyFill="1" applyBorder="1" applyAlignment="1" applyProtection="1">
      <alignment horizontal="center" vertical="center"/>
      <protection locked="0"/>
    </xf>
    <xf numFmtId="164" fontId="1" fillId="2" borderId="2"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49" fontId="7" fillId="0" borderId="5"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0" fillId="0" borderId="3" xfId="0" applyNumberFormat="1" applyBorder="1" applyAlignment="1">
      <alignment horizontal="center" vertical="center"/>
    </xf>
    <xf numFmtId="17" fontId="1" fillId="0" borderId="5" xfId="0" applyNumberFormat="1" applyFont="1" applyBorder="1" applyAlignment="1">
      <alignment horizontal="center" vertical="center" shrinkToFit="1"/>
    </xf>
    <xf numFmtId="49" fontId="1" fillId="2" borderId="2" xfId="0" applyNumberFormat="1" applyFont="1" applyFill="1" applyBorder="1" applyAlignment="1" applyProtection="1">
      <alignment horizontal="center" vertical="center"/>
      <protection locked="0"/>
    </xf>
    <xf numFmtId="164" fontId="0" fillId="4" borderId="3" xfId="0" applyNumberFormat="1" applyFill="1" applyBorder="1" applyAlignment="1">
      <alignment horizontal="center" vertical="center"/>
    </xf>
    <xf numFmtId="49" fontId="7" fillId="0" borderId="17" xfId="0" applyNumberFormat="1" applyFont="1" applyBorder="1" applyAlignment="1">
      <alignment horizontal="center" vertical="center" wrapText="1"/>
    </xf>
    <xf numFmtId="164" fontId="0" fillId="4" borderId="2" xfId="0" applyNumberFormat="1" applyFill="1" applyBorder="1" applyAlignment="1">
      <alignment horizontal="center" vertical="center" wrapText="1"/>
    </xf>
    <xf numFmtId="0" fontId="0" fillId="0" borderId="2" xfId="0" applyBorder="1" applyAlignment="1">
      <alignment horizontal="center" vertical="center"/>
    </xf>
    <xf numFmtId="164" fontId="0" fillId="0" borderId="2" xfId="0" applyNumberFormat="1" applyBorder="1" applyAlignment="1">
      <alignment horizontal="center" vertical="center"/>
    </xf>
    <xf numFmtId="5" fontId="1" fillId="2" borderId="2" xfId="0" applyNumberFormat="1" applyFont="1" applyFill="1" applyBorder="1" applyAlignment="1" applyProtection="1">
      <alignment horizontal="center" vertical="center"/>
      <protection locked="0"/>
    </xf>
    <xf numFmtId="49" fontId="7" fillId="0" borderId="1"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1" fillId="4" borderId="2" xfId="0" applyNumberFormat="1" applyFont="1" applyFill="1" applyBorder="1" applyAlignment="1" applyProtection="1">
      <alignment horizontal="center" vertical="center"/>
    </xf>
    <xf numFmtId="164" fontId="1" fillId="4" borderId="2" xfId="0" applyNumberFormat="1" applyFont="1" applyFill="1" applyBorder="1" applyAlignment="1" applyProtection="1">
      <alignment horizontal="center" vertical="center"/>
    </xf>
    <xf numFmtId="1" fontId="12" fillId="6" borderId="12" xfId="1" applyNumberFormat="1" applyFont="1" applyFill="1" applyBorder="1" applyAlignment="1" applyProtection="1">
      <alignment horizontal="center" vertical="center" wrapText="1"/>
    </xf>
    <xf numFmtId="0" fontId="12" fillId="6" borderId="12" xfId="1" applyFont="1" applyFill="1" applyBorder="1" applyAlignment="1" applyProtection="1">
      <alignment horizontal="left" vertical="center" wrapText="1"/>
    </xf>
    <xf numFmtId="0" fontId="12" fillId="6" borderId="12" xfId="1" applyFont="1" applyFill="1" applyBorder="1" applyAlignment="1" applyProtection="1">
      <alignment horizontal="center" vertical="center" wrapText="1"/>
    </xf>
    <xf numFmtId="164" fontId="13" fillId="7" borderId="12" xfId="0" applyNumberFormat="1" applyFont="1" applyFill="1" applyBorder="1" applyAlignment="1" applyProtection="1">
      <alignment horizontal="center" vertical="center" wrapText="1"/>
    </xf>
    <xf numFmtId="0" fontId="13" fillId="4" borderId="0" xfId="0" applyFont="1" applyFill="1" applyAlignment="1" applyProtection="1">
      <alignment horizontal="center" vertical="center" wrapText="1"/>
    </xf>
    <xf numFmtId="0" fontId="13" fillId="7" borderId="2" xfId="0" applyFont="1" applyFill="1" applyBorder="1" applyAlignment="1" applyProtection="1">
      <alignment horizontal="center" vertical="center" wrapText="1"/>
    </xf>
    <xf numFmtId="0" fontId="0" fillId="0" borderId="0" xfId="0" applyProtection="1"/>
    <xf numFmtId="1" fontId="14" fillId="4" borderId="2" xfId="1" applyNumberFormat="1" applyFont="1" applyFill="1" applyBorder="1" applyAlignment="1" applyProtection="1">
      <alignment horizontal="center" vertical="center" wrapText="1"/>
    </xf>
    <xf numFmtId="0" fontId="14" fillId="4" borderId="2" xfId="1" applyFont="1" applyFill="1" applyBorder="1" applyAlignment="1" applyProtection="1">
      <alignment horizontal="left" vertical="center" wrapText="1"/>
    </xf>
    <xf numFmtId="0" fontId="14" fillId="4" borderId="2" xfId="1" applyFont="1" applyFill="1" applyBorder="1" applyAlignment="1" applyProtection="1">
      <alignment horizontal="center" vertical="center" wrapText="1"/>
    </xf>
    <xf numFmtId="15" fontId="14" fillId="4" borderId="2" xfId="1" applyNumberFormat="1" applyFont="1" applyFill="1" applyBorder="1" applyAlignment="1" applyProtection="1">
      <alignment horizontal="center" vertical="center" wrapText="1"/>
    </xf>
    <xf numFmtId="164" fontId="14" fillId="4" borderId="2" xfId="1" applyNumberFormat="1" applyFont="1" applyFill="1" applyBorder="1" applyAlignment="1" applyProtection="1">
      <alignment horizontal="center" vertical="center" wrapText="1"/>
    </xf>
    <xf numFmtId="164" fontId="0" fillId="4" borderId="2" xfId="0" applyNumberFormat="1" applyFill="1" applyBorder="1" applyAlignment="1" applyProtection="1">
      <alignment horizontal="center" vertical="center"/>
    </xf>
    <xf numFmtId="0" fontId="0" fillId="4" borderId="0" xfId="0" applyFill="1" applyAlignment="1" applyProtection="1">
      <alignment horizontal="center" vertical="center"/>
    </xf>
    <xf numFmtId="0" fontId="11" fillId="4" borderId="2" xfId="1" applyFill="1" applyBorder="1" applyAlignment="1" applyProtection="1">
      <alignment horizontal="center" vertical="center"/>
    </xf>
    <xf numFmtId="0" fontId="15" fillId="8" borderId="2" xfId="0" applyFont="1" applyFill="1" applyBorder="1" applyAlignment="1" applyProtection="1">
      <alignment vertical="center"/>
    </xf>
    <xf numFmtId="0" fontId="15" fillId="8" borderId="2" xfId="0" applyFont="1" applyFill="1" applyBorder="1" applyAlignment="1" applyProtection="1">
      <alignment horizontal="left" vertical="center"/>
    </xf>
    <xf numFmtId="15" fontId="16" fillId="8" borderId="2" xfId="0" applyNumberFormat="1" applyFont="1" applyFill="1" applyBorder="1" applyAlignment="1" applyProtection="1">
      <alignment horizontal="center" vertical="center" wrapText="1"/>
    </xf>
    <xf numFmtId="0" fontId="0" fillId="4" borderId="2" xfId="0" applyFill="1" applyBorder="1" applyAlignment="1" applyProtection="1">
      <alignment horizontal="center" vertical="center"/>
    </xf>
    <xf numFmtId="0" fontId="0" fillId="0" borderId="1" xfId="0" applyBorder="1" applyAlignment="1" applyProtection="1">
      <alignment wrapText="1"/>
    </xf>
    <xf numFmtId="0" fontId="0" fillId="0" borderId="6" xfId="0" applyBorder="1" applyAlignment="1" applyProtection="1">
      <alignment wrapText="1"/>
    </xf>
    <xf numFmtId="0" fontId="3" fillId="0" borderId="4" xfId="0" applyFont="1" applyBorder="1" applyAlignment="1" applyProtection="1">
      <alignment horizontal="center" wrapText="1"/>
    </xf>
    <xf numFmtId="0" fontId="0" fillId="0" borderId="3" xfId="0" applyBorder="1" applyAlignment="1" applyProtection="1">
      <alignment wrapText="1"/>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1" xfId="0" applyBorder="1" applyAlignment="1" applyProtection="1">
      <alignment wrapText="1"/>
    </xf>
    <xf numFmtId="0" fontId="10" fillId="0" borderId="2" xfId="0" applyFont="1" applyBorder="1" applyAlignment="1" applyProtection="1">
      <alignment horizontal="center" vertical="center" wrapText="1"/>
    </xf>
    <xf numFmtId="164" fontId="10" fillId="0" borderId="2" xfId="0" applyNumberFormat="1" applyFont="1" applyBorder="1" applyAlignment="1" applyProtection="1">
      <alignment horizontal="center" vertical="center" wrapText="1"/>
    </xf>
    <xf numFmtId="0" fontId="0" fillId="0" borderId="2" xfId="0" applyBorder="1" applyAlignment="1" applyProtection="1">
      <alignment horizontal="left" vertical="center" wrapText="1"/>
    </xf>
    <xf numFmtId="0" fontId="0" fillId="0" borderId="2" xfId="0" applyBorder="1" applyAlignment="1" applyProtection="1">
      <alignment horizontal="center" vertical="center" wrapText="1"/>
    </xf>
    <xf numFmtId="164" fontId="0" fillId="0" borderId="2" xfId="0" applyNumberFormat="1" applyBorder="1" applyAlignment="1" applyProtection="1">
      <alignment horizontal="center" vertical="center" wrapText="1"/>
    </xf>
    <xf numFmtId="0" fontId="10" fillId="0" borderId="13" xfId="0" applyFont="1" applyBorder="1" applyAlignment="1" applyProtection="1">
      <alignment horizontal="left" vertical="center" wrapText="1"/>
    </xf>
    <xf numFmtId="0" fontId="10" fillId="0" borderId="13" xfId="0" applyFont="1" applyBorder="1" applyAlignment="1" applyProtection="1">
      <alignment horizontal="center" vertical="center" wrapText="1"/>
    </xf>
    <xf numFmtId="164" fontId="10" fillId="0" borderId="13" xfId="0" applyNumberFormat="1" applyFont="1" applyBorder="1" applyAlignment="1" applyProtection="1">
      <alignment horizontal="center" vertical="center" wrapText="1"/>
    </xf>
    <xf numFmtId="0" fontId="0" fillId="0" borderId="8" xfId="0" applyBorder="1" applyAlignment="1" applyProtection="1">
      <alignment wrapText="1"/>
    </xf>
    <xf numFmtId="0" fontId="0" fillId="0" borderId="6" xfId="0" applyBorder="1" applyProtection="1"/>
    <xf numFmtId="0" fontId="0" fillId="0" borderId="3" xfId="0" applyBorder="1" applyProtection="1"/>
    <xf numFmtId="0" fontId="0" fillId="0" borderId="1" xfId="0" applyBorder="1" applyProtection="1"/>
    <xf numFmtId="0" fontId="0" fillId="0" borderId="8" xfId="0" applyBorder="1" applyProtection="1"/>
    <xf numFmtId="0" fontId="0" fillId="0" borderId="5" xfId="0" applyBorder="1" applyProtection="1"/>
    <xf numFmtId="0" fontId="10" fillId="0" borderId="1" xfId="0" applyFont="1" applyBorder="1" applyProtection="1"/>
    <xf numFmtId="0" fontId="18" fillId="5" borderId="2" xfId="0" applyFont="1" applyFill="1" applyBorder="1" applyAlignment="1" applyProtection="1">
      <alignment horizontal="center"/>
    </xf>
    <xf numFmtId="0" fontId="17" fillId="0" borderId="4" xfId="0" applyFont="1" applyBorder="1" applyAlignment="1" applyProtection="1">
      <alignment horizont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3" fontId="10" fillId="0" borderId="2" xfId="0" applyNumberFormat="1"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12" xfId="0" applyFont="1" applyBorder="1" applyAlignment="1" applyProtection="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xf>
    <xf numFmtId="49" fontId="0" fillId="0" borderId="3" xfId="0" applyNumberFormat="1" applyBorder="1" applyAlignment="1">
      <alignment horizontal="center" vertical="center"/>
    </xf>
    <xf numFmtId="49" fontId="7" fillId="0" borderId="5"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9" fontId="0" fillId="0" borderId="1" xfId="0" applyNumberFormat="1" applyBorder="1" applyAlignment="1">
      <alignment horizontal="center" vertical="center" shrinkToFit="1"/>
    </xf>
    <xf numFmtId="0" fontId="0" fillId="4" borderId="2" xfId="0" applyFill="1" applyBorder="1" applyAlignment="1" applyProtection="1">
      <alignment horizontal="center" vertical="center" wrapText="1"/>
    </xf>
    <xf numFmtId="164" fontId="0" fillId="4" borderId="2" xfId="0" applyNumberFormat="1" applyFill="1" applyBorder="1" applyAlignment="1" applyProtection="1">
      <alignment horizontal="center" vertical="center" wrapText="1"/>
    </xf>
  </cellXfs>
  <cellStyles count="2">
    <cellStyle name="Normal" xfId="0" builtinId="0"/>
    <cellStyle name="Normal_Sheet1" xfId="1" xr:uid="{4BD9550D-5E9E-4685-8943-30F18C95ED3D}"/>
  </cellStyles>
  <dxfs count="31">
    <dxf>
      <font>
        <color theme="0"/>
      </font>
    </dxf>
    <dxf>
      <font>
        <color theme="0"/>
      </font>
      <fill>
        <patternFill>
          <bgColor rgb="FFC00000"/>
        </patternFill>
      </fill>
    </dxf>
    <dxf>
      <font>
        <color theme="0"/>
      </font>
      <fill>
        <patternFill>
          <bgColor theme="9" tint="-0.499984740745262"/>
        </patternFill>
      </fill>
    </dxf>
    <dxf>
      <border>
        <left style="thin">
          <color auto="1"/>
        </left>
        <right style="thin">
          <color auto="1"/>
        </right>
        <top style="thin">
          <color auto="1"/>
        </top>
        <bottom style="thin">
          <color auto="1"/>
        </bottom>
        <vertical/>
        <horizontal/>
      </border>
    </dxf>
    <dxf>
      <font>
        <color theme="0"/>
      </font>
    </dxf>
    <dxf>
      <font>
        <color theme="0"/>
      </font>
      <fill>
        <patternFill>
          <bgColor rgb="FFC00000"/>
        </patternFill>
      </fill>
    </dxf>
    <dxf>
      <font>
        <color theme="0"/>
      </font>
      <fill>
        <patternFill>
          <bgColor theme="9" tint="-0.499984740745262"/>
        </patternFill>
      </fill>
    </dxf>
    <dxf>
      <border>
        <left style="thin">
          <color auto="1"/>
        </left>
        <right style="thin">
          <color auto="1"/>
        </right>
        <top style="thin">
          <color auto="1"/>
        </top>
        <bottom style="thin">
          <color auto="1"/>
        </bottom>
        <vertical/>
        <horizontal/>
      </border>
    </dxf>
    <dxf>
      <font>
        <color theme="0"/>
      </font>
    </dxf>
    <dxf>
      <font>
        <color theme="0"/>
      </font>
    </dxf>
    <dxf>
      <font>
        <color theme="0"/>
      </font>
      <fill>
        <patternFill>
          <bgColor rgb="FFC00000"/>
        </patternFill>
      </fill>
    </dxf>
    <dxf>
      <font>
        <color theme="0"/>
      </font>
      <fill>
        <patternFill>
          <bgColor theme="9" tint="-0.499984740745262"/>
        </patternFill>
      </fill>
    </dxf>
    <dxf>
      <border>
        <left style="thin">
          <color auto="1"/>
        </left>
        <right style="thin">
          <color auto="1"/>
        </right>
        <top style="thin">
          <color auto="1"/>
        </top>
        <bottom style="thin">
          <color auto="1"/>
        </bottom>
        <vertical/>
        <horizontal/>
      </border>
    </dxf>
    <dxf>
      <font>
        <color theme="0"/>
      </font>
    </dxf>
    <dxf>
      <font>
        <color theme="0"/>
      </font>
      <fill>
        <patternFill>
          <bgColor rgb="FFC00000"/>
        </patternFill>
      </fill>
    </dxf>
    <dxf>
      <font>
        <color theme="0"/>
      </font>
      <fill>
        <patternFill>
          <bgColor theme="9" tint="-0.499984740745262"/>
        </patternFill>
      </fill>
    </dxf>
    <dxf>
      <border>
        <left style="thin">
          <color auto="1"/>
        </left>
        <right style="thin">
          <color auto="1"/>
        </right>
        <top style="thin">
          <color auto="1"/>
        </top>
        <bottom style="thin">
          <color auto="1"/>
        </bottom>
        <vertical/>
        <horizontal/>
      </border>
    </dxf>
    <dxf>
      <font>
        <color theme="0"/>
      </font>
    </dxf>
    <dxf>
      <font>
        <color theme="0"/>
      </font>
    </dxf>
    <dxf>
      <font>
        <color theme="0"/>
      </font>
      <fill>
        <patternFill>
          <bgColor rgb="FFC00000"/>
        </patternFill>
      </fill>
    </dxf>
    <dxf>
      <font>
        <color theme="0"/>
      </font>
      <fill>
        <patternFill>
          <bgColor theme="9" tint="-0.499984740745262"/>
        </patternFill>
      </fill>
    </dxf>
    <dxf>
      <border>
        <left style="thin">
          <color auto="1"/>
        </left>
        <right style="thin">
          <color auto="1"/>
        </right>
        <top style="thin">
          <color auto="1"/>
        </top>
        <bottom style="thin">
          <color auto="1"/>
        </bottom>
        <vertical/>
        <horizontal/>
      </border>
    </dxf>
    <dxf>
      <font>
        <color theme="0"/>
      </font>
    </dxf>
    <dxf>
      <font>
        <color theme="0"/>
      </font>
      <fill>
        <patternFill>
          <bgColor rgb="FFC00000"/>
        </patternFill>
      </fill>
    </dxf>
    <dxf>
      <font>
        <color theme="0"/>
      </font>
      <fill>
        <patternFill>
          <bgColor theme="9" tint="-0.499984740745262"/>
        </patternFill>
      </fill>
    </dxf>
    <dxf>
      <border>
        <left style="thin">
          <color auto="1"/>
        </left>
        <right style="thin">
          <color auto="1"/>
        </right>
        <top style="thin">
          <color auto="1"/>
        </top>
        <bottom style="thin">
          <color auto="1"/>
        </bottom>
        <vertical/>
        <horizontal/>
      </border>
    </dxf>
    <dxf>
      <font>
        <color theme="0"/>
      </font>
    </dxf>
    <dxf>
      <font>
        <color theme="0"/>
      </font>
      <fill>
        <patternFill>
          <bgColor rgb="FFC00000"/>
        </patternFill>
      </fill>
    </dxf>
    <dxf>
      <font>
        <color theme="0"/>
      </font>
      <fill>
        <patternFill>
          <bgColor theme="9" tint="-0.499984740745262"/>
        </patternFill>
      </fill>
    </dxf>
    <dxf>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33617</xdr:colOff>
      <xdr:row>0</xdr:row>
      <xdr:rowOff>33618</xdr:rowOff>
    </xdr:from>
    <xdr:to>
      <xdr:col>2</xdr:col>
      <xdr:colOff>662267</xdr:colOff>
      <xdr:row>3</xdr:row>
      <xdr:rowOff>139839</xdr:rowOff>
    </xdr:to>
    <xdr:pic>
      <xdr:nvPicPr>
        <xdr:cNvPr id="2" name="Picture 1">
          <a:extLst>
            <a:ext uri="{FF2B5EF4-FFF2-40B4-BE49-F238E27FC236}">
              <a16:creationId xmlns:a16="http://schemas.microsoft.com/office/drawing/2014/main" id="{8B78F9F1-A774-4A86-B438-05B8D916D6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7" y="33618"/>
          <a:ext cx="2152650" cy="9825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3</xdr:col>
      <xdr:colOff>247650</xdr:colOff>
      <xdr:row>1</xdr:row>
      <xdr:rowOff>120649</xdr:rowOff>
    </xdr:to>
    <xdr:pic>
      <xdr:nvPicPr>
        <xdr:cNvPr id="2" name="Picture 1">
          <a:extLst>
            <a:ext uri="{FF2B5EF4-FFF2-40B4-BE49-F238E27FC236}">
              <a16:creationId xmlns:a16="http://schemas.microsoft.com/office/drawing/2014/main" id="{50217C0D-2C0B-46CB-9A90-3522D20199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9525"/>
          <a:ext cx="2152650" cy="977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33617</xdr:colOff>
      <xdr:row>0</xdr:row>
      <xdr:rowOff>33618</xdr:rowOff>
    </xdr:from>
    <xdr:to>
      <xdr:col>2</xdr:col>
      <xdr:colOff>662267</xdr:colOff>
      <xdr:row>3</xdr:row>
      <xdr:rowOff>139839</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7" y="33618"/>
          <a:ext cx="2152650" cy="980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3</xdr:col>
      <xdr:colOff>247650</xdr:colOff>
      <xdr:row>1</xdr:row>
      <xdr:rowOff>120649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152650" cy="9778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33617</xdr:colOff>
      <xdr:row>0</xdr:row>
      <xdr:rowOff>33618</xdr:rowOff>
    </xdr:from>
    <xdr:to>
      <xdr:col>2</xdr:col>
      <xdr:colOff>662267</xdr:colOff>
      <xdr:row>3</xdr:row>
      <xdr:rowOff>139839</xdr:rowOff>
    </xdr:to>
    <xdr:pic>
      <xdr:nvPicPr>
        <xdr:cNvPr id="2" name="Picture 1">
          <a:extLst>
            <a:ext uri="{FF2B5EF4-FFF2-40B4-BE49-F238E27FC236}">
              <a16:creationId xmlns:a16="http://schemas.microsoft.com/office/drawing/2014/main" id="{5D81FB4A-F678-4A59-839A-A517F580D9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7" y="33618"/>
          <a:ext cx="2152650" cy="9825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3</xdr:col>
      <xdr:colOff>247650</xdr:colOff>
      <xdr:row>1</xdr:row>
      <xdr:rowOff>120649</xdr:rowOff>
    </xdr:to>
    <xdr:pic>
      <xdr:nvPicPr>
        <xdr:cNvPr id="2" name="Picture 1">
          <a:extLst>
            <a:ext uri="{FF2B5EF4-FFF2-40B4-BE49-F238E27FC236}">
              <a16:creationId xmlns:a16="http://schemas.microsoft.com/office/drawing/2014/main" id="{01856D52-5076-47BC-848E-A7FA5D8D3A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9525"/>
          <a:ext cx="2152650" cy="9778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33617</xdr:colOff>
      <xdr:row>0</xdr:row>
      <xdr:rowOff>33618</xdr:rowOff>
    </xdr:from>
    <xdr:to>
      <xdr:col>2</xdr:col>
      <xdr:colOff>662267</xdr:colOff>
      <xdr:row>3</xdr:row>
      <xdr:rowOff>139839</xdr:rowOff>
    </xdr:to>
    <xdr:pic>
      <xdr:nvPicPr>
        <xdr:cNvPr id="2" name="Picture 1">
          <a:extLst>
            <a:ext uri="{FF2B5EF4-FFF2-40B4-BE49-F238E27FC236}">
              <a16:creationId xmlns:a16="http://schemas.microsoft.com/office/drawing/2014/main" id="{A9AE0438-5312-4F2E-8928-406D30F2B8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7" y="33618"/>
          <a:ext cx="2152650" cy="9825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3</xdr:col>
      <xdr:colOff>247650</xdr:colOff>
      <xdr:row>1</xdr:row>
      <xdr:rowOff>120649</xdr:rowOff>
    </xdr:to>
    <xdr:pic>
      <xdr:nvPicPr>
        <xdr:cNvPr id="2" name="Picture 1">
          <a:extLst>
            <a:ext uri="{FF2B5EF4-FFF2-40B4-BE49-F238E27FC236}">
              <a16:creationId xmlns:a16="http://schemas.microsoft.com/office/drawing/2014/main" id="{6A53F125-8F6F-4DAC-A0B8-E9B17C248F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9525"/>
          <a:ext cx="2152650" cy="977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3CC4E-F464-4A1A-8A4F-9238B0F848D5}">
  <sheetPr>
    <tabColor theme="1"/>
    <pageSetUpPr fitToPage="1"/>
  </sheetPr>
  <dimension ref="A1:P47"/>
  <sheetViews>
    <sheetView tabSelected="1" zoomScale="70" zoomScaleNormal="70" workbookViewId="0">
      <selection activeCell="M4" sqref="M4"/>
    </sheetView>
  </sheetViews>
  <sheetFormatPr defaultRowHeight="15" x14ac:dyDescent="0.25"/>
  <cols>
    <col min="1" max="1" width="1.140625" style="178" customWidth="1"/>
    <col min="2" max="2" width="35.5703125" style="178" customWidth="1"/>
    <col min="3" max="3" width="15.42578125" style="178" customWidth="1"/>
    <col min="4" max="4" width="27" style="178" customWidth="1"/>
    <col min="5" max="5" width="15" style="178" customWidth="1"/>
    <col min="6" max="6" width="12" style="178" bestFit="1" customWidth="1"/>
    <col min="7" max="7" width="14" style="178" customWidth="1"/>
    <col min="8" max="8" width="12" style="178" bestFit="1" customWidth="1"/>
    <col min="9" max="9" width="12.7109375" style="178" customWidth="1"/>
    <col min="10" max="10" width="12" style="178" bestFit="1" customWidth="1"/>
    <col min="11" max="11" width="11.7109375" style="178" customWidth="1"/>
    <col min="12" max="12" width="13.28515625" style="178" customWidth="1"/>
    <col min="13" max="16384" width="9.140625" style="178"/>
  </cols>
  <sheetData>
    <row r="1" spans="1:13" s="159" customFormat="1" x14ac:dyDescent="0.25"/>
    <row r="2" spans="1:13" s="159" customFormat="1" ht="38.25" x14ac:dyDescent="0.55000000000000004">
      <c r="B2" s="183" t="s">
        <v>723</v>
      </c>
      <c r="C2" s="183"/>
      <c r="D2" s="183"/>
      <c r="E2" s="183"/>
      <c r="F2" s="183"/>
      <c r="G2" s="183"/>
      <c r="H2" s="183"/>
      <c r="I2" s="183"/>
      <c r="J2" s="183"/>
      <c r="K2" s="183"/>
      <c r="L2" s="183"/>
    </row>
    <row r="3" spans="1:13" s="159" customFormat="1" ht="16.5" x14ac:dyDescent="0.3">
      <c r="A3" s="160"/>
      <c r="B3" s="161"/>
      <c r="C3" s="161"/>
      <c r="D3" s="161"/>
      <c r="E3" s="161"/>
      <c r="F3" s="161"/>
      <c r="G3" s="161"/>
      <c r="H3" s="161"/>
      <c r="I3" s="161"/>
      <c r="J3" s="161"/>
      <c r="K3" s="161"/>
      <c r="L3" s="161"/>
      <c r="M3" s="162"/>
    </row>
    <row r="4" spans="1:13" s="165" customFormat="1" ht="78.75" customHeight="1" x14ac:dyDescent="0.25">
      <c r="A4" s="163"/>
      <c r="B4" s="184" t="s">
        <v>121</v>
      </c>
      <c r="C4" s="185"/>
      <c r="D4" s="185"/>
      <c r="E4" s="185"/>
      <c r="F4" s="185"/>
      <c r="G4" s="185"/>
      <c r="H4" s="185"/>
      <c r="I4" s="185"/>
      <c r="J4" s="185"/>
      <c r="K4" s="185"/>
      <c r="L4" s="186"/>
      <c r="M4" s="164"/>
    </row>
    <row r="5" spans="1:13" s="159" customFormat="1" x14ac:dyDescent="0.25">
      <c r="A5" s="160"/>
      <c r="B5" s="166"/>
      <c r="C5" s="166"/>
      <c r="D5" s="166"/>
      <c r="E5" s="166"/>
      <c r="F5" s="166"/>
      <c r="G5" s="166"/>
      <c r="H5" s="166"/>
      <c r="I5" s="166"/>
      <c r="J5" s="166"/>
      <c r="K5" s="166"/>
      <c r="L5" s="166"/>
      <c r="M5" s="162"/>
    </row>
    <row r="6" spans="1:13" s="159" customFormat="1" ht="18.75" x14ac:dyDescent="0.3">
      <c r="A6" s="160"/>
      <c r="B6" s="182" t="s">
        <v>719</v>
      </c>
      <c r="C6" s="182"/>
      <c r="D6" s="182"/>
      <c r="E6" s="182"/>
      <c r="F6" s="182"/>
      <c r="G6" s="182"/>
      <c r="H6" s="182"/>
      <c r="I6" s="182"/>
      <c r="J6" s="182"/>
      <c r="K6" s="182"/>
      <c r="L6" s="182"/>
      <c r="M6" s="162"/>
    </row>
    <row r="7" spans="1:13" s="159" customFormat="1" ht="15.75" customHeight="1" x14ac:dyDescent="0.25">
      <c r="A7" s="160"/>
      <c r="B7" s="193" t="s">
        <v>167</v>
      </c>
      <c r="C7" s="188" t="s">
        <v>152</v>
      </c>
      <c r="D7" s="188"/>
      <c r="E7" s="187" t="s">
        <v>153</v>
      </c>
      <c r="F7" s="187"/>
      <c r="G7" s="187"/>
      <c r="H7" s="187"/>
      <c r="I7" s="187"/>
      <c r="J7" s="187"/>
      <c r="K7" s="189" t="s">
        <v>197</v>
      </c>
      <c r="L7" s="190"/>
      <c r="M7" s="162"/>
    </row>
    <row r="8" spans="1:13" s="159" customFormat="1" x14ac:dyDescent="0.25">
      <c r="A8" s="160"/>
      <c r="B8" s="194"/>
      <c r="C8" s="188" t="s">
        <v>193</v>
      </c>
      <c r="D8" s="188"/>
      <c r="E8" s="188" t="s">
        <v>194</v>
      </c>
      <c r="F8" s="188"/>
      <c r="G8" s="188" t="s">
        <v>195</v>
      </c>
      <c r="H8" s="188"/>
      <c r="I8" s="188" t="s">
        <v>196</v>
      </c>
      <c r="J8" s="188"/>
      <c r="K8" s="191"/>
      <c r="L8" s="192"/>
      <c r="M8" s="162"/>
    </row>
    <row r="9" spans="1:13" s="159" customFormat="1" ht="30" x14ac:dyDescent="0.25">
      <c r="A9" s="160"/>
      <c r="B9" s="195"/>
      <c r="C9" s="167" t="s">
        <v>154</v>
      </c>
      <c r="D9" s="168" t="s">
        <v>155</v>
      </c>
      <c r="E9" s="167" t="s">
        <v>154</v>
      </c>
      <c r="F9" s="168" t="s">
        <v>155</v>
      </c>
      <c r="G9" s="167" t="s">
        <v>154</v>
      </c>
      <c r="H9" s="168" t="s">
        <v>155</v>
      </c>
      <c r="I9" s="167" t="s">
        <v>154</v>
      </c>
      <c r="J9" s="168" t="s">
        <v>155</v>
      </c>
      <c r="K9" s="167" t="s">
        <v>156</v>
      </c>
      <c r="L9" s="168" t="s">
        <v>157</v>
      </c>
      <c r="M9" s="162"/>
    </row>
    <row r="10" spans="1:13" s="159" customFormat="1" x14ac:dyDescent="0.25">
      <c r="A10" s="160"/>
      <c r="B10" s="169" t="s">
        <v>158</v>
      </c>
      <c r="C10" s="212">
        <f>SUM(NSF!EL:EL)</f>
        <v>14</v>
      </c>
      <c r="D10" s="213">
        <f>SUM(NSF!ET:ET)</f>
        <v>102845.12000000001</v>
      </c>
      <c r="E10" s="212">
        <f>SUM('Statutory entitlements'!EK:EK)</f>
        <v>15</v>
      </c>
      <c r="F10" s="213">
        <f>SUM('Statutory entitlements'!ES:ES)</f>
        <v>38595.000000000007</v>
      </c>
      <c r="G10" s="212">
        <f>SUM('Local Flexibility provision'!EK:EK)</f>
        <v>20</v>
      </c>
      <c r="H10" s="213">
        <f>SUM('Local Flexibility provision'!ES:ES)</f>
        <v>10500.000000000002</v>
      </c>
      <c r="I10" s="170">
        <f>SUM(SWAPs!EK:EK)</f>
        <v>10</v>
      </c>
      <c r="J10" s="171">
        <f>SUM(SWAPs!ES:ES)</f>
        <v>3000</v>
      </c>
      <c r="K10" s="170">
        <f t="shared" ref="K10:K18" si="0">C10+E10+G10+I10</f>
        <v>59</v>
      </c>
      <c r="L10" s="171">
        <f t="shared" ref="L10:L18" si="1">D10+F10+H10+J10</f>
        <v>154940.12000000002</v>
      </c>
      <c r="M10" s="162"/>
    </row>
    <row r="11" spans="1:13" s="159" customFormat="1" x14ac:dyDescent="0.25">
      <c r="A11" s="160"/>
      <c r="B11" s="169" t="s">
        <v>159</v>
      </c>
      <c r="C11" s="212">
        <f>SUM(NSF!EM:EM)</f>
        <v>0</v>
      </c>
      <c r="D11" s="213">
        <f>SUM(NSF!EU:EU)</f>
        <v>0</v>
      </c>
      <c r="E11" s="212">
        <f>SUM('Statutory entitlements'!EL:EL)</f>
        <v>0</v>
      </c>
      <c r="F11" s="213">
        <f>SUM('Statutory entitlements'!ET:ET)</f>
        <v>0</v>
      </c>
      <c r="G11" s="212">
        <f>SUM('Local Flexibility provision'!EL:EL)</f>
        <v>0</v>
      </c>
      <c r="H11" s="213">
        <f>SUM('Local Flexibility provision'!ET:ET)</f>
        <v>0</v>
      </c>
      <c r="I11" s="170">
        <f>SUM(SWAPs!EL:EL)</f>
        <v>0</v>
      </c>
      <c r="J11" s="171">
        <f>SUM(SWAPs!ET:ET)</f>
        <v>0</v>
      </c>
      <c r="K11" s="170">
        <f t="shared" si="0"/>
        <v>0</v>
      </c>
      <c r="L11" s="171">
        <f t="shared" si="1"/>
        <v>0</v>
      </c>
      <c r="M11" s="162"/>
    </row>
    <row r="12" spans="1:13" s="159" customFormat="1" x14ac:dyDescent="0.25">
      <c r="A12" s="160"/>
      <c r="B12" s="169" t="s">
        <v>160</v>
      </c>
      <c r="C12" s="212">
        <f>SUM(NSF!EN:EN)</f>
        <v>0</v>
      </c>
      <c r="D12" s="213">
        <f>SUM(NSF!EV:EV)</f>
        <v>0</v>
      </c>
      <c r="E12" s="212">
        <f>SUM('Statutory entitlements'!EM:EM)</f>
        <v>0</v>
      </c>
      <c r="F12" s="213">
        <f>SUM('Statutory entitlements'!EQ:EQ)</f>
        <v>0</v>
      </c>
      <c r="G12" s="212">
        <f>SUM('Local Flexibility provision'!EM:EM)</f>
        <v>0</v>
      </c>
      <c r="H12" s="213">
        <f>SUM('Local Flexibility provision'!EU:EU)</f>
        <v>0</v>
      </c>
      <c r="I12" s="170">
        <f>SUM(SWAPs!EM:EM)</f>
        <v>0</v>
      </c>
      <c r="J12" s="171">
        <f>SUM(SWAPs!EU:EU)</f>
        <v>0</v>
      </c>
      <c r="K12" s="170">
        <f t="shared" si="0"/>
        <v>0</v>
      </c>
      <c r="L12" s="171">
        <f t="shared" si="1"/>
        <v>0</v>
      </c>
      <c r="M12" s="162"/>
    </row>
    <row r="13" spans="1:13" s="159" customFormat="1" x14ac:dyDescent="0.25">
      <c r="A13" s="160"/>
      <c r="B13" s="169" t="s">
        <v>161</v>
      </c>
      <c r="C13" s="212">
        <f>SUM(NSF!EO:EO)</f>
        <v>0</v>
      </c>
      <c r="D13" s="213">
        <f>SUM(NSF!EW:EW)</f>
        <v>0</v>
      </c>
      <c r="E13" s="212">
        <f>SUM('Statutory entitlements'!EN:EN)</f>
        <v>0</v>
      </c>
      <c r="F13" s="213">
        <f>SUM('Statutory entitlements'!EU:EU)</f>
        <v>0</v>
      </c>
      <c r="G13" s="212">
        <f>SUM('Local Flexibility provision'!EN:EN)</f>
        <v>0</v>
      </c>
      <c r="H13" s="213">
        <f>SUM('Local Flexibility provision'!EV:EV)</f>
        <v>0</v>
      </c>
      <c r="I13" s="170">
        <f>SUM(SWAPs!EN:EN)</f>
        <v>0</v>
      </c>
      <c r="J13" s="171">
        <f>SUM(SWAPs!EV:EV)</f>
        <v>0</v>
      </c>
      <c r="K13" s="170">
        <f t="shared" si="0"/>
        <v>0</v>
      </c>
      <c r="L13" s="171">
        <f t="shared" si="1"/>
        <v>0</v>
      </c>
      <c r="M13" s="162"/>
    </row>
    <row r="14" spans="1:13" s="159" customFormat="1" x14ac:dyDescent="0.25">
      <c r="A14" s="160"/>
      <c r="B14" s="169" t="s">
        <v>162</v>
      </c>
      <c r="C14" s="212">
        <f>SUM(NSF!EP:EP)</f>
        <v>0</v>
      </c>
      <c r="D14" s="213">
        <f>SUM(NSF!EX:EX)</f>
        <v>0</v>
      </c>
      <c r="E14" s="212">
        <f>SUM('Statutory entitlements'!EO:EO)</f>
        <v>0</v>
      </c>
      <c r="F14" s="213">
        <f>SUM('Statutory entitlements'!EW:EW)</f>
        <v>0</v>
      </c>
      <c r="G14" s="212">
        <f>SUM('Local Flexibility provision'!EO:EO)</f>
        <v>0</v>
      </c>
      <c r="H14" s="213">
        <f>SUM('Local Flexibility provision'!EW:EW)</f>
        <v>0</v>
      </c>
      <c r="I14" s="170">
        <f>SUM(SWAPs!EO:EO)</f>
        <v>0</v>
      </c>
      <c r="J14" s="171">
        <f>SUM(SWAPs!EW:EW)</f>
        <v>0</v>
      </c>
      <c r="K14" s="170">
        <f t="shared" si="0"/>
        <v>0</v>
      </c>
      <c r="L14" s="171">
        <f t="shared" si="1"/>
        <v>0</v>
      </c>
      <c r="M14" s="162"/>
    </row>
    <row r="15" spans="1:13" s="159" customFormat="1" x14ac:dyDescent="0.25">
      <c r="A15" s="160"/>
      <c r="B15" s="169" t="s">
        <v>163</v>
      </c>
      <c r="C15" s="212">
        <f>SUM(NSF!EQ:EQ)</f>
        <v>0</v>
      </c>
      <c r="D15" s="213">
        <f>SUM(NSF!EY:EY)</f>
        <v>0</v>
      </c>
      <c r="E15" s="212">
        <f>SUM('Statutory entitlements'!EP:EP)</f>
        <v>0</v>
      </c>
      <c r="F15" s="213">
        <f>SUM('Statutory entitlements'!EX:EX)</f>
        <v>0</v>
      </c>
      <c r="G15" s="212">
        <f>SUM('Local Flexibility provision'!EP:EP)</f>
        <v>0</v>
      </c>
      <c r="H15" s="213">
        <f>SUM('Local Flexibility provision'!EX:EX)</f>
        <v>0</v>
      </c>
      <c r="I15" s="170">
        <f>SUM(SWAPs!EP:EP)</f>
        <v>0</v>
      </c>
      <c r="J15" s="171">
        <f>SUM(SWAPs!EX:EX)</f>
        <v>0</v>
      </c>
      <c r="K15" s="170">
        <f t="shared" si="0"/>
        <v>0</v>
      </c>
      <c r="L15" s="171">
        <f t="shared" si="1"/>
        <v>0</v>
      </c>
      <c r="M15" s="162"/>
    </row>
    <row r="16" spans="1:13" s="159" customFormat="1" x14ac:dyDescent="0.25">
      <c r="A16" s="160"/>
      <c r="B16" s="169" t="s">
        <v>164</v>
      </c>
      <c r="C16" s="212">
        <f>SUM(NSF!ER:ER)</f>
        <v>0</v>
      </c>
      <c r="D16" s="213">
        <f>SUM(NSF!EZ:EZ)</f>
        <v>0</v>
      </c>
      <c r="E16" s="212">
        <f>SUM('Statutory entitlements'!EQ:EQ)</f>
        <v>0</v>
      </c>
      <c r="F16" s="213">
        <f>SUM('Statutory entitlements'!EY:EY)</f>
        <v>0</v>
      </c>
      <c r="G16" s="212">
        <f>SUM('Local Flexibility provision'!EQ:EQ)</f>
        <v>0</v>
      </c>
      <c r="H16" s="213">
        <f>SUM('Local Flexibility provision'!EY:EY)</f>
        <v>0</v>
      </c>
      <c r="I16" s="170">
        <f>SUM(SWAPs!EQ:EQ)</f>
        <v>0</v>
      </c>
      <c r="J16" s="171">
        <f>SUM(SWAPs!EY:EY)</f>
        <v>0</v>
      </c>
      <c r="K16" s="170">
        <f t="shared" si="0"/>
        <v>0</v>
      </c>
      <c r="L16" s="171">
        <f t="shared" si="1"/>
        <v>0</v>
      </c>
      <c r="M16" s="162"/>
    </row>
    <row r="17" spans="1:13" s="159" customFormat="1" x14ac:dyDescent="0.25">
      <c r="A17" s="160"/>
      <c r="B17" s="169" t="s">
        <v>165</v>
      </c>
      <c r="C17" s="212">
        <f>SUM(NSF!ES:ES)</f>
        <v>0</v>
      </c>
      <c r="D17" s="213">
        <f>SUM(NSF!FA:FA)</f>
        <v>0</v>
      </c>
      <c r="E17" s="212">
        <f>SUM('Statutory entitlements'!ER:ER)</f>
        <v>0</v>
      </c>
      <c r="F17" s="213">
        <f>SUM('Statutory entitlements'!EZ:EZ)</f>
        <v>0</v>
      </c>
      <c r="G17" s="212">
        <f>SUM('Local Flexibility provision'!ER:ER)</f>
        <v>0</v>
      </c>
      <c r="H17" s="213">
        <f>SUM('Local Flexibility provision'!EZ:EZ)</f>
        <v>0</v>
      </c>
      <c r="I17" s="170">
        <f>SUM(SWAPs!ER:ER)</f>
        <v>0</v>
      </c>
      <c r="J17" s="171">
        <f>SUM(SWAPs!EZ:EZ)</f>
        <v>0</v>
      </c>
      <c r="K17" s="170">
        <f t="shared" si="0"/>
        <v>0</v>
      </c>
      <c r="L17" s="171">
        <f t="shared" si="1"/>
        <v>0</v>
      </c>
      <c r="M17" s="162"/>
    </row>
    <row r="18" spans="1:13" s="159" customFormat="1" ht="15.75" thickBot="1" x14ac:dyDescent="0.3">
      <c r="B18" s="172" t="s">
        <v>166</v>
      </c>
      <c r="C18" s="173">
        <f t="shared" ref="C18:J18" si="2">SUM(C10:C17)</f>
        <v>14</v>
      </c>
      <c r="D18" s="174">
        <f t="shared" si="2"/>
        <v>102845.12000000001</v>
      </c>
      <c r="E18" s="173">
        <f t="shared" si="2"/>
        <v>15</v>
      </c>
      <c r="F18" s="174">
        <f t="shared" si="2"/>
        <v>38595.000000000007</v>
      </c>
      <c r="G18" s="173">
        <f t="shared" si="2"/>
        <v>20</v>
      </c>
      <c r="H18" s="174">
        <f t="shared" si="2"/>
        <v>10500.000000000002</v>
      </c>
      <c r="I18" s="173">
        <f t="shared" si="2"/>
        <v>10</v>
      </c>
      <c r="J18" s="174">
        <f t="shared" si="2"/>
        <v>3000</v>
      </c>
      <c r="K18" s="173">
        <f t="shared" si="0"/>
        <v>59</v>
      </c>
      <c r="L18" s="174">
        <f t="shared" si="1"/>
        <v>154940.12000000002</v>
      </c>
    </row>
    <row r="19" spans="1:13" s="159" customFormat="1" ht="15.75" thickTop="1" x14ac:dyDescent="0.25">
      <c r="B19" s="175"/>
      <c r="C19" s="175"/>
      <c r="D19" s="175"/>
      <c r="E19" s="175"/>
      <c r="F19" s="175"/>
      <c r="G19" s="175"/>
      <c r="H19" s="175"/>
      <c r="I19" s="175"/>
      <c r="J19" s="175"/>
      <c r="K19" s="175"/>
      <c r="L19" s="175"/>
    </row>
    <row r="20" spans="1:13" ht="18.75" x14ac:dyDescent="0.3">
      <c r="A20" s="176"/>
      <c r="B20" s="182" t="s">
        <v>720</v>
      </c>
      <c r="C20" s="182"/>
      <c r="D20" s="182"/>
      <c r="E20" s="182"/>
      <c r="F20" s="182"/>
      <c r="G20" s="182"/>
      <c r="H20" s="182"/>
      <c r="I20" s="182"/>
      <c r="J20" s="182"/>
      <c r="K20" s="182"/>
      <c r="L20" s="182"/>
      <c r="M20" s="177"/>
    </row>
    <row r="21" spans="1:13" x14ac:dyDescent="0.25">
      <c r="A21" s="176"/>
      <c r="B21" s="193" t="s">
        <v>167</v>
      </c>
      <c r="C21" s="188" t="s">
        <v>152</v>
      </c>
      <c r="D21" s="188"/>
      <c r="E21" s="187" t="s">
        <v>153</v>
      </c>
      <c r="F21" s="187"/>
      <c r="G21" s="187"/>
      <c r="H21" s="187"/>
      <c r="I21" s="187"/>
      <c r="J21" s="187"/>
      <c r="K21" s="189" t="s">
        <v>197</v>
      </c>
      <c r="L21" s="190"/>
      <c r="M21" s="177"/>
    </row>
    <row r="22" spans="1:13" x14ac:dyDescent="0.25">
      <c r="A22" s="176"/>
      <c r="B22" s="194"/>
      <c r="C22" s="188" t="s">
        <v>193</v>
      </c>
      <c r="D22" s="188"/>
      <c r="E22" s="188" t="s">
        <v>194</v>
      </c>
      <c r="F22" s="188"/>
      <c r="G22" s="188" t="s">
        <v>195</v>
      </c>
      <c r="H22" s="188"/>
      <c r="I22" s="188" t="s">
        <v>196</v>
      </c>
      <c r="J22" s="188"/>
      <c r="K22" s="191"/>
      <c r="L22" s="192"/>
      <c r="M22" s="177"/>
    </row>
    <row r="23" spans="1:13" ht="30" x14ac:dyDescent="0.25">
      <c r="A23" s="176"/>
      <c r="B23" s="195"/>
      <c r="C23" s="167" t="s">
        <v>154</v>
      </c>
      <c r="D23" s="168" t="s">
        <v>155</v>
      </c>
      <c r="E23" s="167" t="s">
        <v>154</v>
      </c>
      <c r="F23" s="168" t="s">
        <v>155</v>
      </c>
      <c r="G23" s="167" t="s">
        <v>154</v>
      </c>
      <c r="H23" s="168" t="s">
        <v>155</v>
      </c>
      <c r="I23" s="167" t="s">
        <v>154</v>
      </c>
      <c r="J23" s="168" t="s">
        <v>155</v>
      </c>
      <c r="K23" s="167" t="s">
        <v>156</v>
      </c>
      <c r="L23" s="168" t="s">
        <v>157</v>
      </c>
      <c r="M23" s="177"/>
    </row>
    <row r="24" spans="1:13" x14ac:dyDescent="0.25">
      <c r="A24" s="176"/>
      <c r="B24" s="169" t="s">
        <v>158</v>
      </c>
      <c r="C24" s="170">
        <f>C10</f>
        <v>14</v>
      </c>
      <c r="D24" s="171">
        <f>SUM(NSF!FB:FB)</f>
        <v>25711.280000000002</v>
      </c>
      <c r="E24" s="170">
        <f>E10</f>
        <v>15</v>
      </c>
      <c r="F24" s="171">
        <f>SUM('Statutory entitlements'!FA:FA)</f>
        <v>0</v>
      </c>
      <c r="G24" s="170">
        <f>G10</f>
        <v>20</v>
      </c>
      <c r="H24" s="171">
        <f>SUM('Local Flexibility provision'!FA:FA)</f>
        <v>0</v>
      </c>
      <c r="I24" s="170">
        <f>I10</f>
        <v>10</v>
      </c>
      <c r="J24" s="171">
        <f>SUM(SWAPs!FA:FA)</f>
        <v>0</v>
      </c>
      <c r="K24" s="170">
        <f>C24+E24+G24+I24</f>
        <v>59</v>
      </c>
      <c r="L24" s="171">
        <f>D24+F24+H24+J24</f>
        <v>25711.280000000002</v>
      </c>
      <c r="M24" s="177"/>
    </row>
    <row r="25" spans="1:13" x14ac:dyDescent="0.25">
      <c r="A25" s="176"/>
      <c r="B25" s="169" t="s">
        <v>159</v>
      </c>
      <c r="C25" s="170">
        <f t="shared" ref="C25:C31" si="3">C11</f>
        <v>0</v>
      </c>
      <c r="D25" s="171">
        <f>SUM(NSF!FC:FC)</f>
        <v>0</v>
      </c>
      <c r="E25" s="170">
        <f t="shared" ref="E25:E31" si="4">E11</f>
        <v>0</v>
      </c>
      <c r="F25" s="171">
        <f>SUM('Statutory entitlements'!FB:FB)</f>
        <v>0</v>
      </c>
      <c r="G25" s="170">
        <f t="shared" ref="G25:G31" si="5">G11</f>
        <v>0</v>
      </c>
      <c r="H25" s="171">
        <f>SUM('Local Flexibility provision'!FB:FB)</f>
        <v>0</v>
      </c>
      <c r="I25" s="170">
        <f t="shared" ref="I25:I31" si="6">I11</f>
        <v>0</v>
      </c>
      <c r="J25" s="171">
        <f>SUM(SWAPs!FB:FB)</f>
        <v>0</v>
      </c>
      <c r="K25" s="170">
        <f t="shared" ref="K25:K31" si="7">C25+E25+G25+I25</f>
        <v>0</v>
      </c>
      <c r="L25" s="171">
        <f t="shared" ref="L25:L30" si="8">D25+F25+H25+J25</f>
        <v>0</v>
      </c>
      <c r="M25" s="177"/>
    </row>
    <row r="26" spans="1:13" x14ac:dyDescent="0.25">
      <c r="A26" s="176"/>
      <c r="B26" s="169" t="s">
        <v>160</v>
      </c>
      <c r="C26" s="170">
        <f t="shared" si="3"/>
        <v>0</v>
      </c>
      <c r="D26" s="171">
        <f>SUM(NSF!FD:FD)</f>
        <v>0</v>
      </c>
      <c r="E26" s="170">
        <f t="shared" si="4"/>
        <v>0</v>
      </c>
      <c r="F26" s="171">
        <f>SUM('Statutory entitlements'!FC:FC)</f>
        <v>0</v>
      </c>
      <c r="G26" s="170">
        <f t="shared" si="5"/>
        <v>0</v>
      </c>
      <c r="H26" s="171">
        <f>SUM('Local Flexibility provision'!FC:FC)</f>
        <v>0</v>
      </c>
      <c r="I26" s="170">
        <f t="shared" si="6"/>
        <v>0</v>
      </c>
      <c r="J26" s="171">
        <f>SUM(SWAPs!FC:FC)</f>
        <v>0</v>
      </c>
      <c r="K26" s="170">
        <f t="shared" si="7"/>
        <v>0</v>
      </c>
      <c r="L26" s="171">
        <f t="shared" si="8"/>
        <v>0</v>
      </c>
      <c r="M26" s="177"/>
    </row>
    <row r="27" spans="1:13" x14ac:dyDescent="0.25">
      <c r="A27" s="176"/>
      <c r="B27" s="169" t="s">
        <v>161</v>
      </c>
      <c r="C27" s="170">
        <f t="shared" si="3"/>
        <v>0</v>
      </c>
      <c r="D27" s="171">
        <f>SUM(NSF!FE:FE)</f>
        <v>0</v>
      </c>
      <c r="E27" s="170">
        <f t="shared" si="4"/>
        <v>0</v>
      </c>
      <c r="F27" s="171">
        <f>SUM('Statutory entitlements'!FD:FD)</f>
        <v>0</v>
      </c>
      <c r="G27" s="170">
        <f t="shared" si="5"/>
        <v>0</v>
      </c>
      <c r="H27" s="171">
        <f>SUM('Local Flexibility provision'!FD:FD)</f>
        <v>0</v>
      </c>
      <c r="I27" s="170">
        <f t="shared" si="6"/>
        <v>0</v>
      </c>
      <c r="J27" s="171">
        <f>SUM(SWAPs!FD:FD)</f>
        <v>0</v>
      </c>
      <c r="K27" s="170">
        <f t="shared" si="7"/>
        <v>0</v>
      </c>
      <c r="L27" s="171">
        <f t="shared" si="8"/>
        <v>0</v>
      </c>
      <c r="M27" s="177"/>
    </row>
    <row r="28" spans="1:13" x14ac:dyDescent="0.25">
      <c r="A28" s="176"/>
      <c r="B28" s="169" t="s">
        <v>162</v>
      </c>
      <c r="C28" s="170">
        <f>C14</f>
        <v>0</v>
      </c>
      <c r="D28" s="171">
        <f>SUM(NSF!FF:FF)</f>
        <v>0</v>
      </c>
      <c r="E28" s="170">
        <f t="shared" si="4"/>
        <v>0</v>
      </c>
      <c r="F28" s="171">
        <f>SUM('Statutory entitlements'!FE:FE)</f>
        <v>0</v>
      </c>
      <c r="G28" s="170">
        <f t="shared" si="5"/>
        <v>0</v>
      </c>
      <c r="H28" s="171">
        <f>SUM('Local Flexibility provision'!FE:FE)</f>
        <v>0</v>
      </c>
      <c r="I28" s="170">
        <f t="shared" si="6"/>
        <v>0</v>
      </c>
      <c r="J28" s="171">
        <f>SUM(SWAPs!FE:FE)</f>
        <v>0</v>
      </c>
      <c r="K28" s="170">
        <f t="shared" si="7"/>
        <v>0</v>
      </c>
      <c r="L28" s="171">
        <f t="shared" si="8"/>
        <v>0</v>
      </c>
      <c r="M28" s="177"/>
    </row>
    <row r="29" spans="1:13" x14ac:dyDescent="0.25">
      <c r="A29" s="176"/>
      <c r="B29" s="169" t="s">
        <v>163</v>
      </c>
      <c r="C29" s="170">
        <f t="shared" si="3"/>
        <v>0</v>
      </c>
      <c r="D29" s="171">
        <f>SUM(NSF!FG:FG)</f>
        <v>0</v>
      </c>
      <c r="E29" s="170">
        <f t="shared" si="4"/>
        <v>0</v>
      </c>
      <c r="F29" s="171">
        <f>SUM('Statutory entitlements'!FF:FF)</f>
        <v>0</v>
      </c>
      <c r="G29" s="170">
        <f t="shared" si="5"/>
        <v>0</v>
      </c>
      <c r="H29" s="171">
        <f>SUM('Local Flexibility provision'!FF:FF)</f>
        <v>0</v>
      </c>
      <c r="I29" s="170">
        <f t="shared" si="6"/>
        <v>0</v>
      </c>
      <c r="J29" s="171">
        <f>SUM(SWAPs!FF:FF)</f>
        <v>0</v>
      </c>
      <c r="K29" s="170">
        <f t="shared" si="7"/>
        <v>0</v>
      </c>
      <c r="L29" s="171">
        <f t="shared" si="8"/>
        <v>0</v>
      </c>
      <c r="M29" s="177"/>
    </row>
    <row r="30" spans="1:13" x14ac:dyDescent="0.25">
      <c r="A30" s="176"/>
      <c r="B30" s="169" t="s">
        <v>164</v>
      </c>
      <c r="C30" s="170">
        <f t="shared" si="3"/>
        <v>0</v>
      </c>
      <c r="D30" s="171">
        <f>SUM(NSF!FH:FH)</f>
        <v>0</v>
      </c>
      <c r="E30" s="170">
        <f t="shared" si="4"/>
        <v>0</v>
      </c>
      <c r="F30" s="171">
        <f>SUM('Statutory entitlements'!FG:FG)</f>
        <v>0</v>
      </c>
      <c r="G30" s="170">
        <f t="shared" si="5"/>
        <v>0</v>
      </c>
      <c r="H30" s="171">
        <f>SUM('Local Flexibility provision'!FG:FG)</f>
        <v>0</v>
      </c>
      <c r="I30" s="170">
        <f t="shared" si="6"/>
        <v>0</v>
      </c>
      <c r="J30" s="171">
        <f>SUM(SWAPs!FG:FG)</f>
        <v>0</v>
      </c>
      <c r="K30" s="170">
        <f t="shared" si="7"/>
        <v>0</v>
      </c>
      <c r="L30" s="171">
        <f t="shared" si="8"/>
        <v>0</v>
      </c>
      <c r="M30" s="177"/>
    </row>
    <row r="31" spans="1:13" x14ac:dyDescent="0.25">
      <c r="A31" s="176"/>
      <c r="B31" s="169" t="s">
        <v>165</v>
      </c>
      <c r="C31" s="170">
        <f t="shared" si="3"/>
        <v>0</v>
      </c>
      <c r="D31" s="171">
        <f>SUM(NSF!FI:FI)</f>
        <v>0</v>
      </c>
      <c r="E31" s="170">
        <f t="shared" si="4"/>
        <v>0</v>
      </c>
      <c r="F31" s="171">
        <f>SUM('Statutory entitlements'!FH:FH)</f>
        <v>0</v>
      </c>
      <c r="G31" s="170">
        <f t="shared" si="5"/>
        <v>0</v>
      </c>
      <c r="H31" s="171">
        <f>SUM('Local Flexibility provision'!FH:FH)</f>
        <v>0</v>
      </c>
      <c r="I31" s="170">
        <f t="shared" si="6"/>
        <v>0</v>
      </c>
      <c r="J31" s="171">
        <f>SUM(SWAPs!FH:FH)</f>
        <v>0</v>
      </c>
      <c r="K31" s="170">
        <f t="shared" si="7"/>
        <v>0</v>
      </c>
      <c r="L31" s="171">
        <f>D31+F31+H31+J31</f>
        <v>0</v>
      </c>
      <c r="M31" s="177"/>
    </row>
    <row r="32" spans="1:13" ht="15.75" thickBot="1" x14ac:dyDescent="0.3">
      <c r="B32" s="172" t="s">
        <v>166</v>
      </c>
      <c r="C32" s="173">
        <f>SUM(C24:C31)</f>
        <v>14</v>
      </c>
      <c r="D32" s="174">
        <f>SUM(D24:D31)</f>
        <v>25711.280000000002</v>
      </c>
      <c r="E32" s="173">
        <f>SUM(E24:E31)</f>
        <v>15</v>
      </c>
      <c r="F32" s="174">
        <f>SUM(F24:F31)</f>
        <v>0</v>
      </c>
      <c r="G32" s="173">
        <f>SUM(G24:G31)</f>
        <v>20</v>
      </c>
      <c r="H32" s="174">
        <v>0</v>
      </c>
      <c r="I32" s="173">
        <f>SUM(I24:I31)</f>
        <v>10</v>
      </c>
      <c r="J32" s="174">
        <f>SUM(J24:J31)</f>
        <v>0</v>
      </c>
      <c r="K32" s="173">
        <f>C32+E32+G32+I32</f>
        <v>59</v>
      </c>
      <c r="L32" s="174">
        <f>D32+F32+H32+J32</f>
        <v>25711.280000000002</v>
      </c>
    </row>
    <row r="33" spans="1:16" ht="15.75" thickTop="1" x14ac:dyDescent="0.25">
      <c r="B33" s="179"/>
      <c r="C33" s="179"/>
      <c r="D33" s="179"/>
      <c r="E33" s="179"/>
      <c r="F33" s="179"/>
      <c r="G33" s="179"/>
      <c r="H33" s="179"/>
      <c r="I33" s="179"/>
      <c r="J33" s="179"/>
      <c r="K33" s="179"/>
      <c r="L33" s="179"/>
    </row>
    <row r="34" spans="1:16" ht="18.75" x14ac:dyDescent="0.3">
      <c r="A34" s="176"/>
      <c r="B34" s="182" t="s">
        <v>721</v>
      </c>
      <c r="C34" s="182"/>
      <c r="D34" s="182"/>
      <c r="E34" s="182"/>
      <c r="F34" s="182"/>
      <c r="G34" s="182"/>
      <c r="H34" s="182"/>
      <c r="I34" s="182"/>
      <c r="J34" s="182"/>
      <c r="K34" s="182"/>
      <c r="L34" s="182"/>
      <c r="M34" s="177"/>
    </row>
    <row r="35" spans="1:16" x14ac:dyDescent="0.25">
      <c r="A35" s="176"/>
      <c r="B35" s="193" t="s">
        <v>167</v>
      </c>
      <c r="C35" s="188" t="s">
        <v>152</v>
      </c>
      <c r="D35" s="188"/>
      <c r="E35" s="187" t="s">
        <v>153</v>
      </c>
      <c r="F35" s="187"/>
      <c r="G35" s="187"/>
      <c r="H35" s="187"/>
      <c r="I35" s="187"/>
      <c r="J35" s="187"/>
      <c r="K35" s="189" t="s">
        <v>197</v>
      </c>
      <c r="L35" s="190"/>
      <c r="M35" s="177"/>
    </row>
    <row r="36" spans="1:16" x14ac:dyDescent="0.25">
      <c r="A36" s="176"/>
      <c r="B36" s="194"/>
      <c r="C36" s="188" t="s">
        <v>193</v>
      </c>
      <c r="D36" s="188"/>
      <c r="E36" s="188" t="s">
        <v>194</v>
      </c>
      <c r="F36" s="188"/>
      <c r="G36" s="188" t="s">
        <v>195</v>
      </c>
      <c r="H36" s="188"/>
      <c r="I36" s="188" t="s">
        <v>196</v>
      </c>
      <c r="J36" s="188"/>
      <c r="K36" s="191"/>
      <c r="L36" s="192"/>
      <c r="M36" s="177"/>
    </row>
    <row r="37" spans="1:16" ht="30" x14ac:dyDescent="0.25">
      <c r="A37" s="176"/>
      <c r="B37" s="195"/>
      <c r="C37" s="167" t="s">
        <v>154</v>
      </c>
      <c r="D37" s="168" t="s">
        <v>155</v>
      </c>
      <c r="E37" s="167" t="s">
        <v>154</v>
      </c>
      <c r="F37" s="168" t="s">
        <v>155</v>
      </c>
      <c r="G37" s="167" t="s">
        <v>154</v>
      </c>
      <c r="H37" s="168" t="s">
        <v>155</v>
      </c>
      <c r="I37" s="167" t="s">
        <v>154</v>
      </c>
      <c r="J37" s="168" t="s">
        <v>155</v>
      </c>
      <c r="K37" s="167" t="s">
        <v>156</v>
      </c>
      <c r="L37" s="168" t="s">
        <v>157</v>
      </c>
      <c r="M37" s="177"/>
      <c r="P37" s="181"/>
    </row>
    <row r="38" spans="1:16" x14ac:dyDescent="0.25">
      <c r="A38" s="176"/>
      <c r="B38" s="169" t="s">
        <v>158</v>
      </c>
      <c r="C38" s="170">
        <f>C10</f>
        <v>14</v>
      </c>
      <c r="D38" s="171">
        <f>D10+D24</f>
        <v>128556.40000000001</v>
      </c>
      <c r="E38" s="170">
        <f>E10</f>
        <v>15</v>
      </c>
      <c r="F38" s="171">
        <f>F10+F24</f>
        <v>38595.000000000007</v>
      </c>
      <c r="G38" s="170">
        <f>G10</f>
        <v>20</v>
      </c>
      <c r="H38" s="171">
        <f>H10+H24</f>
        <v>10500.000000000002</v>
      </c>
      <c r="I38" s="170">
        <f>I10</f>
        <v>10</v>
      </c>
      <c r="J38" s="171">
        <f>J10+J24</f>
        <v>3000</v>
      </c>
      <c r="K38" s="170">
        <f>K10</f>
        <v>59</v>
      </c>
      <c r="L38" s="171">
        <f>L10+L24</f>
        <v>180651.40000000002</v>
      </c>
      <c r="M38" s="177"/>
    </row>
    <row r="39" spans="1:16" x14ac:dyDescent="0.25">
      <c r="A39" s="176"/>
      <c r="B39" s="169" t="s">
        <v>159</v>
      </c>
      <c r="C39" s="170">
        <f t="shared" ref="C39:E45" si="9">C11</f>
        <v>0</v>
      </c>
      <c r="D39" s="171">
        <f t="shared" ref="D39:D45" si="10">D11+D25</f>
        <v>0</v>
      </c>
      <c r="E39" s="170">
        <f t="shared" si="9"/>
        <v>0</v>
      </c>
      <c r="F39" s="171">
        <f t="shared" ref="F39:F45" si="11">F11+F25</f>
        <v>0</v>
      </c>
      <c r="G39" s="170">
        <f t="shared" ref="G39" si="12">G11</f>
        <v>0</v>
      </c>
      <c r="H39" s="171">
        <f t="shared" ref="H39:H45" si="13">H11+H25</f>
        <v>0</v>
      </c>
      <c r="I39" s="170">
        <f t="shared" ref="I39" si="14">I11</f>
        <v>0</v>
      </c>
      <c r="J39" s="171">
        <f>J11+J25</f>
        <v>0</v>
      </c>
      <c r="K39" s="170">
        <f t="shared" ref="K39" si="15">K11</f>
        <v>0</v>
      </c>
      <c r="L39" s="171">
        <f t="shared" ref="L39:L45" si="16">L11+L25</f>
        <v>0</v>
      </c>
      <c r="M39" s="177"/>
    </row>
    <row r="40" spans="1:16" x14ac:dyDescent="0.25">
      <c r="A40" s="176"/>
      <c r="B40" s="169" t="s">
        <v>160</v>
      </c>
      <c r="C40" s="170">
        <f t="shared" si="9"/>
        <v>0</v>
      </c>
      <c r="D40" s="171">
        <f t="shared" si="10"/>
        <v>0</v>
      </c>
      <c r="E40" s="170">
        <f t="shared" si="9"/>
        <v>0</v>
      </c>
      <c r="F40" s="171">
        <f t="shared" si="11"/>
        <v>0</v>
      </c>
      <c r="G40" s="170">
        <f t="shared" ref="G40" si="17">G12</f>
        <v>0</v>
      </c>
      <c r="H40" s="171">
        <f t="shared" si="13"/>
        <v>0</v>
      </c>
      <c r="I40" s="170">
        <f t="shared" ref="I40" si="18">I12</f>
        <v>0</v>
      </c>
      <c r="J40" s="171">
        <f>J12+J26</f>
        <v>0</v>
      </c>
      <c r="K40" s="170">
        <f t="shared" ref="K40" si="19">K12</f>
        <v>0</v>
      </c>
      <c r="L40" s="171">
        <f t="shared" si="16"/>
        <v>0</v>
      </c>
      <c r="M40" s="177"/>
    </row>
    <row r="41" spans="1:16" x14ac:dyDescent="0.25">
      <c r="A41" s="176"/>
      <c r="B41" s="169" t="s">
        <v>161</v>
      </c>
      <c r="C41" s="170">
        <f t="shared" si="9"/>
        <v>0</v>
      </c>
      <c r="D41" s="171">
        <f t="shared" si="10"/>
        <v>0</v>
      </c>
      <c r="E41" s="170">
        <f t="shared" si="9"/>
        <v>0</v>
      </c>
      <c r="F41" s="171">
        <f t="shared" si="11"/>
        <v>0</v>
      </c>
      <c r="G41" s="170">
        <f t="shared" ref="G41" si="20">G13</f>
        <v>0</v>
      </c>
      <c r="H41" s="171">
        <f t="shared" si="13"/>
        <v>0</v>
      </c>
      <c r="I41" s="170">
        <f t="shared" ref="I41" si="21">I13</f>
        <v>0</v>
      </c>
      <c r="J41" s="171">
        <f t="shared" ref="J41:J44" si="22">J13+J27</f>
        <v>0</v>
      </c>
      <c r="K41" s="170">
        <f t="shared" ref="K41" si="23">K13</f>
        <v>0</v>
      </c>
      <c r="L41" s="171">
        <f t="shared" si="16"/>
        <v>0</v>
      </c>
      <c r="M41" s="177"/>
    </row>
    <row r="42" spans="1:16" x14ac:dyDescent="0.25">
      <c r="A42" s="176"/>
      <c r="B42" s="169" t="s">
        <v>162</v>
      </c>
      <c r="C42" s="170">
        <f t="shared" si="9"/>
        <v>0</v>
      </c>
      <c r="D42" s="171">
        <f t="shared" si="10"/>
        <v>0</v>
      </c>
      <c r="E42" s="170">
        <f t="shared" si="9"/>
        <v>0</v>
      </c>
      <c r="F42" s="171">
        <f t="shared" si="11"/>
        <v>0</v>
      </c>
      <c r="G42" s="170">
        <f t="shared" ref="G42" si="24">G14</f>
        <v>0</v>
      </c>
      <c r="H42" s="171">
        <f t="shared" si="13"/>
        <v>0</v>
      </c>
      <c r="I42" s="170">
        <f t="shared" ref="I42" si="25">I14</f>
        <v>0</v>
      </c>
      <c r="J42" s="171">
        <f t="shared" si="22"/>
        <v>0</v>
      </c>
      <c r="K42" s="170">
        <f t="shared" ref="K42" si="26">K14</f>
        <v>0</v>
      </c>
      <c r="L42" s="171">
        <f t="shared" si="16"/>
        <v>0</v>
      </c>
      <c r="M42" s="177"/>
    </row>
    <row r="43" spans="1:16" x14ac:dyDescent="0.25">
      <c r="A43" s="176"/>
      <c r="B43" s="169" t="s">
        <v>163</v>
      </c>
      <c r="C43" s="170">
        <f t="shared" si="9"/>
        <v>0</v>
      </c>
      <c r="D43" s="171">
        <f t="shared" si="10"/>
        <v>0</v>
      </c>
      <c r="E43" s="170">
        <f t="shared" si="9"/>
        <v>0</v>
      </c>
      <c r="F43" s="171">
        <f t="shared" si="11"/>
        <v>0</v>
      </c>
      <c r="G43" s="170">
        <f t="shared" ref="G43" si="27">G15</f>
        <v>0</v>
      </c>
      <c r="H43" s="171">
        <f t="shared" si="13"/>
        <v>0</v>
      </c>
      <c r="I43" s="170">
        <f t="shared" ref="I43" si="28">I15</f>
        <v>0</v>
      </c>
      <c r="J43" s="171">
        <f t="shared" si="22"/>
        <v>0</v>
      </c>
      <c r="K43" s="170">
        <f t="shared" ref="K43" si="29">K15</f>
        <v>0</v>
      </c>
      <c r="L43" s="171">
        <f t="shared" si="16"/>
        <v>0</v>
      </c>
      <c r="M43" s="177"/>
    </row>
    <row r="44" spans="1:16" x14ac:dyDescent="0.25">
      <c r="A44" s="176"/>
      <c r="B44" s="169" t="s">
        <v>164</v>
      </c>
      <c r="C44" s="170">
        <f t="shared" si="9"/>
        <v>0</v>
      </c>
      <c r="D44" s="171">
        <f t="shared" si="10"/>
        <v>0</v>
      </c>
      <c r="E44" s="170">
        <f t="shared" si="9"/>
        <v>0</v>
      </c>
      <c r="F44" s="171">
        <f t="shared" si="11"/>
        <v>0</v>
      </c>
      <c r="G44" s="170">
        <f t="shared" ref="G44" si="30">G16</f>
        <v>0</v>
      </c>
      <c r="H44" s="171">
        <f t="shared" si="13"/>
        <v>0</v>
      </c>
      <c r="I44" s="170">
        <f t="shared" ref="I44" si="31">I16</f>
        <v>0</v>
      </c>
      <c r="J44" s="171">
        <f t="shared" si="22"/>
        <v>0</v>
      </c>
      <c r="K44" s="170">
        <f t="shared" ref="K44" si="32">K16</f>
        <v>0</v>
      </c>
      <c r="L44" s="171">
        <f t="shared" si="16"/>
        <v>0</v>
      </c>
      <c r="M44" s="177"/>
    </row>
    <row r="45" spans="1:16" x14ac:dyDescent="0.25">
      <c r="A45" s="176"/>
      <c r="B45" s="169" t="s">
        <v>165</v>
      </c>
      <c r="C45" s="170">
        <f t="shared" si="9"/>
        <v>0</v>
      </c>
      <c r="D45" s="171">
        <f t="shared" si="10"/>
        <v>0</v>
      </c>
      <c r="E45" s="170">
        <f t="shared" si="9"/>
        <v>0</v>
      </c>
      <c r="F45" s="171">
        <f t="shared" si="11"/>
        <v>0</v>
      </c>
      <c r="G45" s="170">
        <f t="shared" ref="G45" si="33">G17</f>
        <v>0</v>
      </c>
      <c r="H45" s="171">
        <f t="shared" si="13"/>
        <v>0</v>
      </c>
      <c r="I45" s="170">
        <f t="shared" ref="I45" si="34">I17</f>
        <v>0</v>
      </c>
      <c r="J45" s="171">
        <f>J17+J31</f>
        <v>0</v>
      </c>
      <c r="K45" s="170">
        <f t="shared" ref="K45" si="35">K17</f>
        <v>0</v>
      </c>
      <c r="L45" s="171">
        <f t="shared" si="16"/>
        <v>0</v>
      </c>
      <c r="M45" s="177"/>
    </row>
    <row r="46" spans="1:16" ht="15.75" thickBot="1" x14ac:dyDescent="0.3">
      <c r="B46" s="172" t="s">
        <v>166</v>
      </c>
      <c r="C46" s="173">
        <f>C18</f>
        <v>14</v>
      </c>
      <c r="D46" s="174">
        <f>SUM(D38:D45)</f>
        <v>128556.40000000001</v>
      </c>
      <c r="E46" s="173">
        <f>E18</f>
        <v>15</v>
      </c>
      <c r="F46" s="174">
        <f>SUM(F38:F45)</f>
        <v>38595.000000000007</v>
      </c>
      <c r="G46" s="173">
        <f>G18</f>
        <v>20</v>
      </c>
      <c r="H46" s="174">
        <f>SUM(H38:H45)</f>
        <v>10500.000000000002</v>
      </c>
      <c r="I46" s="173">
        <f>I18</f>
        <v>10</v>
      </c>
      <c r="J46" s="174">
        <f>SUM(J38:J45)</f>
        <v>3000</v>
      </c>
      <c r="K46" s="173">
        <f>K18</f>
        <v>59</v>
      </c>
      <c r="L46" s="174">
        <f>D46+F46+H46+J46</f>
        <v>180651.40000000002</v>
      </c>
    </row>
    <row r="47" spans="1:16" ht="15.75" thickTop="1" x14ac:dyDescent="0.25">
      <c r="B47" s="180"/>
      <c r="C47" s="180"/>
      <c r="D47" s="180"/>
      <c r="E47" s="180"/>
      <c r="F47" s="180"/>
      <c r="G47" s="180"/>
      <c r="H47" s="180"/>
      <c r="I47" s="180"/>
      <c r="J47" s="180"/>
      <c r="K47" s="180"/>
      <c r="L47" s="180"/>
    </row>
  </sheetData>
  <mergeCells count="29">
    <mergeCell ref="K35:L36"/>
    <mergeCell ref="B7:B9"/>
    <mergeCell ref="B21:B23"/>
    <mergeCell ref="B35:B37"/>
    <mergeCell ref="B34:L34"/>
    <mergeCell ref="C35:D35"/>
    <mergeCell ref="E35:J35"/>
    <mergeCell ref="C36:D36"/>
    <mergeCell ref="E36:F36"/>
    <mergeCell ref="G36:H36"/>
    <mergeCell ref="I36:J36"/>
    <mergeCell ref="C22:D22"/>
    <mergeCell ref="E22:F22"/>
    <mergeCell ref="G22:H22"/>
    <mergeCell ref="I22:J22"/>
    <mergeCell ref="E8:F8"/>
    <mergeCell ref="C21:D21"/>
    <mergeCell ref="E21:J21"/>
    <mergeCell ref="B20:L20"/>
    <mergeCell ref="K7:L8"/>
    <mergeCell ref="K21:L22"/>
    <mergeCell ref="B6:L6"/>
    <mergeCell ref="B2:L2"/>
    <mergeCell ref="B4:L4"/>
    <mergeCell ref="E7:J7"/>
    <mergeCell ref="G8:H8"/>
    <mergeCell ref="I8:J8"/>
    <mergeCell ref="C7:D7"/>
    <mergeCell ref="C8:D8"/>
  </mergeCells>
  <printOptions horizontalCentered="1" verticalCentered="1"/>
  <pageMargins left="0.70866141732283472" right="0.70866141732283472" top="0.74803149606299213" bottom="0.74803149606299213" header="0.31496062992125984" footer="0.31496062992125984"/>
  <pageSetup scale="56" orientation="landscape" r:id="rId1"/>
  <ignoredErrors>
    <ignoredError sqref="B32:L45 D46:F46 G46:L46 B24 E24 I24 K24:L24 B25:C25 E25 B26:C26 E26 B27:C27 E27 B28:C28 E28 B29:C29 E29 B30:C30 E30 B31:C31 E31 D24:D31 I25 I26 I27 I28 I29 I30 I31 K25:L25 K26:L26 K27:L27 K28:L28 K29:L29 K30:L30 K31:L31 G31 G30 G29 G28 G27 G26 G25 G24 F31 F24 H24 F25 H25 F26 H26 F27 H27 F28 H28 F29 H29 F30 H30 H3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EAFBA-FAC8-480E-BF43-BE5AC2CF91D8}">
  <sheetPr>
    <tabColor theme="5" tint="0.59999389629810485"/>
    <pageSetUpPr fitToPage="1"/>
  </sheetPr>
  <dimension ref="A1:P210"/>
  <sheetViews>
    <sheetView showRowColHeaders="0" zoomScaleNormal="100" workbookViewId="0">
      <selection activeCell="G12" sqref="G12"/>
    </sheetView>
  </sheetViews>
  <sheetFormatPr defaultRowHeight="15" x14ac:dyDescent="0.25"/>
  <cols>
    <col min="1" max="1" width="1.7109375" style="22" customWidth="1"/>
    <col min="2" max="3" width="14.28515625" style="23" customWidth="1"/>
    <col min="4" max="4" width="17" style="22" customWidth="1"/>
    <col min="5" max="5" width="41.140625" style="32" customWidth="1"/>
    <col min="6" max="6" width="19.7109375" style="24" customWidth="1"/>
    <col min="7" max="7" width="10.7109375" style="23" bestFit="1" customWidth="1"/>
    <col min="8" max="8" width="16.7109375" style="24" bestFit="1" customWidth="1"/>
    <col min="9" max="9" width="14.5703125" style="24" customWidth="1"/>
    <col min="10" max="10" width="14.85546875" style="24" customWidth="1"/>
    <col min="11" max="11" width="12.85546875" style="23" customWidth="1"/>
    <col min="12" max="12" width="17.28515625" style="23" customWidth="1"/>
    <col min="13" max="13" width="18.7109375" style="23" customWidth="1"/>
    <col min="14" max="14" width="15.140625" style="25" customWidth="1"/>
    <col min="15" max="15" width="21" style="25" customWidth="1"/>
    <col min="16" max="16384" width="9.140625" style="22"/>
  </cols>
  <sheetData>
    <row r="1" spans="1:16" s="10" customFormat="1" ht="68.25" customHeight="1" x14ac:dyDescent="0.25">
      <c r="B1" s="209" t="s">
        <v>731</v>
      </c>
      <c r="C1" s="209"/>
      <c r="D1" s="209"/>
      <c r="E1" s="209"/>
      <c r="F1" s="209"/>
      <c r="G1" s="209"/>
      <c r="H1" s="209"/>
      <c r="I1" s="209"/>
      <c r="J1" s="209"/>
      <c r="K1" s="209"/>
      <c r="L1" s="209"/>
      <c r="M1" s="209"/>
      <c r="N1" s="209"/>
      <c r="O1" s="209"/>
      <c r="P1" s="209"/>
    </row>
    <row r="2" spans="1:16" s="2" customFormat="1" ht="58.5" customHeight="1" x14ac:dyDescent="0.25">
      <c r="B2" s="16"/>
      <c r="C2" s="16"/>
      <c r="D2" s="210" t="s">
        <v>121</v>
      </c>
      <c r="E2" s="210"/>
      <c r="F2" s="210"/>
      <c r="G2" s="210"/>
      <c r="H2" s="210"/>
      <c r="I2" s="210"/>
      <c r="J2" s="210"/>
      <c r="K2" s="210"/>
      <c r="L2" s="210"/>
      <c r="M2" s="210"/>
      <c r="N2" s="210"/>
      <c r="O2" s="48"/>
      <c r="P2" s="16"/>
    </row>
    <row r="3" spans="1:16" s="2" customFormat="1" ht="16.5" x14ac:dyDescent="0.25">
      <c r="E3" s="29"/>
      <c r="F3" s="5"/>
      <c r="H3" s="5"/>
      <c r="I3" s="5"/>
      <c r="J3" s="5"/>
      <c r="K3" s="7"/>
      <c r="L3" s="7"/>
      <c r="M3" s="7"/>
      <c r="N3" s="6"/>
      <c r="O3" s="6"/>
    </row>
    <row r="4" spans="1:16" s="2" customFormat="1" ht="33" x14ac:dyDescent="0.25">
      <c r="E4" s="29"/>
      <c r="H4" s="5"/>
      <c r="I4" s="14" t="s">
        <v>148</v>
      </c>
      <c r="J4" s="14" t="s">
        <v>149</v>
      </c>
      <c r="K4" s="14" t="s">
        <v>115</v>
      </c>
      <c r="L4" s="14" t="s">
        <v>122</v>
      </c>
      <c r="M4" s="14" t="s">
        <v>118</v>
      </c>
      <c r="N4" s="50" t="s">
        <v>125</v>
      </c>
      <c r="O4" s="50" t="s">
        <v>126</v>
      </c>
      <c r="P4" s="13"/>
    </row>
    <row r="5" spans="1:16" s="2" customFormat="1" ht="30.75" customHeight="1" x14ac:dyDescent="0.25">
      <c r="E5" s="29"/>
      <c r="H5" s="5"/>
      <c r="I5" s="51">
        <f>SUM(SWAPs!BA:BA)</f>
        <v>3000</v>
      </c>
      <c r="J5" s="51">
        <f>SUM(SWAPs!BB:BB)</f>
        <v>0</v>
      </c>
      <c r="K5" s="51">
        <f>I5+J5</f>
        <v>3000</v>
      </c>
      <c r="L5" s="51">
        <f>SUM(L8:L204)</f>
        <v>0</v>
      </c>
      <c r="M5" s="51">
        <f>SUM(M8:M204)</f>
        <v>3000</v>
      </c>
      <c r="N5" s="51">
        <f>SUM(N8:N204)</f>
        <v>1620</v>
      </c>
      <c r="O5" s="51">
        <f>SUM(O8:O204)</f>
        <v>1380</v>
      </c>
      <c r="P5" s="13"/>
    </row>
    <row r="6" spans="1:16" s="26" customFormat="1" ht="16.5" x14ac:dyDescent="0.25">
      <c r="B6" s="35"/>
      <c r="C6" s="35"/>
      <c r="D6" s="35"/>
      <c r="E6" s="36"/>
      <c r="F6" s="37"/>
      <c r="G6" s="35"/>
      <c r="H6" s="37"/>
      <c r="I6" s="37"/>
      <c r="J6" s="37"/>
      <c r="K6" s="46"/>
      <c r="L6" s="46"/>
      <c r="M6" s="46"/>
      <c r="N6" s="47"/>
      <c r="O6" s="47"/>
    </row>
    <row r="7" spans="1:16" s="27" customFormat="1" ht="33" x14ac:dyDescent="0.25">
      <c r="A7" s="33"/>
      <c r="B7" s="9" t="str">
        <f>'Statutory entitlements'!A9</f>
        <v>Start month</v>
      </c>
      <c r="C7" s="9" t="str">
        <f>'Statutory entitlements'!B9</f>
        <v>End month</v>
      </c>
      <c r="D7" s="9" t="str">
        <f>'Statutory entitlements'!C9</f>
        <v>Learning Aim</v>
      </c>
      <c r="E7" s="42" t="str">
        <f>'Statutory entitlements'!D9</f>
        <v>Course Title</v>
      </c>
      <c r="F7" s="43" t="s">
        <v>108</v>
      </c>
      <c r="G7" s="9" t="str">
        <f>'Statutory entitlements'!T9</f>
        <v>Total starts</v>
      </c>
      <c r="H7" s="43" t="s">
        <v>106</v>
      </c>
      <c r="I7" s="43" t="s">
        <v>107</v>
      </c>
      <c r="J7" s="43" t="s">
        <v>113</v>
      </c>
      <c r="K7" s="44" t="s">
        <v>123</v>
      </c>
      <c r="L7" s="45" t="s">
        <v>105</v>
      </c>
      <c r="M7" s="45" t="s">
        <v>124</v>
      </c>
      <c r="N7" s="44" t="s">
        <v>116</v>
      </c>
      <c r="O7" s="44" t="s">
        <v>114</v>
      </c>
      <c r="P7" s="34"/>
    </row>
    <row r="8" spans="1:16" s="28" customFormat="1" ht="16.5" x14ac:dyDescent="0.25">
      <c r="B8" s="38" t="str">
        <f>SWAPs!A10</f>
        <v>Sep-21</v>
      </c>
      <c r="C8" s="38" t="str">
        <f>SWAPs!B10</f>
        <v>Jul-22</v>
      </c>
      <c r="D8" s="38">
        <f>SWAPs!C10</f>
        <v>12345678</v>
      </c>
      <c r="E8" s="39" t="str">
        <f>SWAPs!D10</f>
        <v>Award in subject 1</v>
      </c>
      <c r="F8" s="40" t="str">
        <f>SWAPs!E10</f>
        <v>qwertya</v>
      </c>
      <c r="G8" s="38">
        <f>SWAPs!T10</f>
        <v>10</v>
      </c>
      <c r="H8" s="93">
        <f>SWAPs!F10</f>
        <v>3</v>
      </c>
      <c r="I8" s="40">
        <f>SWAPs!G10</f>
        <v>6</v>
      </c>
      <c r="J8" s="40">
        <f>SWAPs!S10</f>
        <v>18</v>
      </c>
      <c r="K8" s="41">
        <f>SWAPs!BC10*SWAPs!Q10</f>
        <v>3000</v>
      </c>
      <c r="L8" s="41">
        <f>SWAPs!X10</f>
        <v>0</v>
      </c>
      <c r="M8" s="41">
        <f>K8+L8</f>
        <v>3000</v>
      </c>
      <c r="N8" s="41">
        <f>SWAPs!Y10</f>
        <v>1620</v>
      </c>
      <c r="O8" s="41">
        <f>M8-N8</f>
        <v>1380</v>
      </c>
    </row>
    <row r="9" spans="1:16" s="28" customFormat="1" ht="16.5" x14ac:dyDescent="0.25">
      <c r="B9" s="38">
        <f>SWAPs!A11</f>
        <v>0</v>
      </c>
      <c r="C9" s="38">
        <f>SWAPs!B11</f>
        <v>0</v>
      </c>
      <c r="D9" s="38">
        <f>SWAPs!C11</f>
        <v>0</v>
      </c>
      <c r="E9" s="39">
        <f>SWAPs!D11</f>
        <v>0</v>
      </c>
      <c r="F9" s="40">
        <f>SWAPs!E11</f>
        <v>0</v>
      </c>
      <c r="G9" s="38">
        <f>SWAPs!T11</f>
        <v>0</v>
      </c>
      <c r="H9" s="93">
        <f>SWAPs!F11</f>
        <v>0</v>
      </c>
      <c r="I9" s="40">
        <f>SWAPs!G11</f>
        <v>0</v>
      </c>
      <c r="J9" s="40">
        <f>SWAPs!S11</f>
        <v>0</v>
      </c>
      <c r="K9" s="41">
        <f>SWAPs!BC11*SWAPs!Q11</f>
        <v>0</v>
      </c>
      <c r="L9" s="41">
        <f>SWAPs!X11</f>
        <v>0</v>
      </c>
      <c r="M9" s="41">
        <f t="shared" ref="M9:M72" si="0">K9+L9</f>
        <v>0</v>
      </c>
      <c r="N9" s="41">
        <f>SWAPs!Y11</f>
        <v>0</v>
      </c>
      <c r="O9" s="41">
        <f t="shared" ref="O9:O72" si="1">M9-N9</f>
        <v>0</v>
      </c>
    </row>
    <row r="10" spans="1:16" s="28" customFormat="1" ht="16.5" x14ac:dyDescent="0.25">
      <c r="B10" s="38">
        <f>SWAPs!A12</f>
        <v>0</v>
      </c>
      <c r="C10" s="38">
        <f>SWAPs!B12</f>
        <v>0</v>
      </c>
      <c r="D10" s="38">
        <f>SWAPs!C12</f>
        <v>0</v>
      </c>
      <c r="E10" s="39">
        <f>SWAPs!D12</f>
        <v>0</v>
      </c>
      <c r="F10" s="40">
        <f>SWAPs!E12</f>
        <v>0</v>
      </c>
      <c r="G10" s="38">
        <f>SWAPs!T12</f>
        <v>0</v>
      </c>
      <c r="H10" s="93">
        <f>SWAPs!F12</f>
        <v>0</v>
      </c>
      <c r="I10" s="40">
        <f>SWAPs!G12</f>
        <v>0</v>
      </c>
      <c r="J10" s="40">
        <f>SWAPs!S12</f>
        <v>0</v>
      </c>
      <c r="K10" s="41">
        <f>SWAPs!BC12*SWAPs!Q12</f>
        <v>0</v>
      </c>
      <c r="L10" s="41">
        <f>SWAPs!X12</f>
        <v>0</v>
      </c>
      <c r="M10" s="41">
        <f t="shared" si="0"/>
        <v>0</v>
      </c>
      <c r="N10" s="41">
        <f>SWAPs!Y12</f>
        <v>0</v>
      </c>
      <c r="O10" s="41">
        <f t="shared" si="1"/>
        <v>0</v>
      </c>
    </row>
    <row r="11" spans="1:16" s="28" customFormat="1" ht="16.5" x14ac:dyDescent="0.25">
      <c r="B11" s="38">
        <f>SWAPs!A13</f>
        <v>0</v>
      </c>
      <c r="C11" s="38">
        <f>SWAPs!B13</f>
        <v>0</v>
      </c>
      <c r="D11" s="38">
        <f>SWAPs!C13</f>
        <v>0</v>
      </c>
      <c r="E11" s="39">
        <f>SWAPs!D13</f>
        <v>0</v>
      </c>
      <c r="F11" s="40">
        <f>SWAPs!E13</f>
        <v>0</v>
      </c>
      <c r="G11" s="38">
        <f>SWAPs!T13</f>
        <v>0</v>
      </c>
      <c r="H11" s="93">
        <f>SWAPs!F13</f>
        <v>0</v>
      </c>
      <c r="I11" s="40">
        <f>SWAPs!G13</f>
        <v>0</v>
      </c>
      <c r="J11" s="40">
        <f>SWAPs!S13</f>
        <v>0</v>
      </c>
      <c r="K11" s="41">
        <f>SWAPs!BC13*SWAPs!Q13</f>
        <v>0</v>
      </c>
      <c r="L11" s="41">
        <f>SWAPs!X13</f>
        <v>0</v>
      </c>
      <c r="M11" s="41">
        <f t="shared" si="0"/>
        <v>0</v>
      </c>
      <c r="N11" s="41">
        <f>SWAPs!Y13</f>
        <v>0</v>
      </c>
      <c r="O11" s="41">
        <f t="shared" si="1"/>
        <v>0</v>
      </c>
    </row>
    <row r="12" spans="1:16" s="28" customFormat="1" ht="16.5" x14ac:dyDescent="0.25">
      <c r="B12" s="38">
        <f>SWAPs!A14</f>
        <v>0</v>
      </c>
      <c r="C12" s="38">
        <f>SWAPs!B14</f>
        <v>0</v>
      </c>
      <c r="D12" s="38">
        <f>SWAPs!C14</f>
        <v>0</v>
      </c>
      <c r="E12" s="39">
        <f>SWAPs!D14</f>
        <v>0</v>
      </c>
      <c r="F12" s="40">
        <f>SWAPs!E14</f>
        <v>0</v>
      </c>
      <c r="G12" s="38">
        <f>SWAPs!T14</f>
        <v>0</v>
      </c>
      <c r="H12" s="93">
        <f>SWAPs!F14</f>
        <v>0</v>
      </c>
      <c r="I12" s="40">
        <f>SWAPs!G14</f>
        <v>0</v>
      </c>
      <c r="J12" s="40">
        <f>SWAPs!S14</f>
        <v>0</v>
      </c>
      <c r="K12" s="41">
        <f>SWAPs!BC14*SWAPs!Q14</f>
        <v>0</v>
      </c>
      <c r="L12" s="41">
        <f>SWAPs!X14</f>
        <v>0</v>
      </c>
      <c r="M12" s="41">
        <f t="shared" si="0"/>
        <v>0</v>
      </c>
      <c r="N12" s="41">
        <f>SWAPs!Y14</f>
        <v>0</v>
      </c>
      <c r="O12" s="41">
        <f t="shared" si="1"/>
        <v>0</v>
      </c>
    </row>
    <row r="13" spans="1:16" s="28" customFormat="1" ht="16.5" x14ac:dyDescent="0.25">
      <c r="B13" s="38">
        <f>SWAPs!A15</f>
        <v>0</v>
      </c>
      <c r="C13" s="38">
        <f>SWAPs!B15</f>
        <v>0</v>
      </c>
      <c r="D13" s="38">
        <f>SWAPs!C15</f>
        <v>0</v>
      </c>
      <c r="E13" s="39">
        <f>SWAPs!D15</f>
        <v>0</v>
      </c>
      <c r="F13" s="40">
        <f>SWAPs!E15</f>
        <v>0</v>
      </c>
      <c r="G13" s="38">
        <f>SWAPs!T15</f>
        <v>0</v>
      </c>
      <c r="H13" s="93">
        <f>SWAPs!F15</f>
        <v>0</v>
      </c>
      <c r="I13" s="40">
        <f>SWAPs!G15</f>
        <v>0</v>
      </c>
      <c r="J13" s="40">
        <f>SWAPs!S15</f>
        <v>0</v>
      </c>
      <c r="K13" s="41">
        <f>SWAPs!BC15*SWAPs!Q15</f>
        <v>0</v>
      </c>
      <c r="L13" s="41">
        <f>SWAPs!X15</f>
        <v>0</v>
      </c>
      <c r="M13" s="41">
        <f t="shared" si="0"/>
        <v>0</v>
      </c>
      <c r="N13" s="41">
        <f>SWAPs!Y15</f>
        <v>0</v>
      </c>
      <c r="O13" s="41">
        <f t="shared" si="1"/>
        <v>0</v>
      </c>
    </row>
    <row r="14" spans="1:16" s="28" customFormat="1" ht="16.5" x14ac:dyDescent="0.25">
      <c r="B14" s="38">
        <f>SWAPs!A16</f>
        <v>0</v>
      </c>
      <c r="C14" s="38">
        <f>SWAPs!B16</f>
        <v>0</v>
      </c>
      <c r="D14" s="38">
        <f>SWAPs!C16</f>
        <v>0</v>
      </c>
      <c r="E14" s="39">
        <f>SWAPs!D16</f>
        <v>0</v>
      </c>
      <c r="F14" s="40">
        <f>SWAPs!E16</f>
        <v>0</v>
      </c>
      <c r="G14" s="38">
        <f>SWAPs!T16</f>
        <v>0</v>
      </c>
      <c r="H14" s="93">
        <f>SWAPs!F16</f>
        <v>0</v>
      </c>
      <c r="I14" s="40">
        <f>SWAPs!G16</f>
        <v>0</v>
      </c>
      <c r="J14" s="40">
        <f>SWAPs!S16</f>
        <v>0</v>
      </c>
      <c r="K14" s="41">
        <f>SWAPs!BC16*SWAPs!Q16</f>
        <v>0</v>
      </c>
      <c r="L14" s="41">
        <f>SWAPs!X16</f>
        <v>0</v>
      </c>
      <c r="M14" s="41">
        <f t="shared" si="0"/>
        <v>0</v>
      </c>
      <c r="N14" s="41">
        <f>SWAPs!Y16</f>
        <v>0</v>
      </c>
      <c r="O14" s="41">
        <f t="shared" si="1"/>
        <v>0</v>
      </c>
    </row>
    <row r="15" spans="1:16" s="28" customFormat="1" ht="16.5" x14ac:dyDescent="0.25">
      <c r="B15" s="38">
        <f>SWAPs!A17</f>
        <v>0</v>
      </c>
      <c r="C15" s="38">
        <f>SWAPs!B17</f>
        <v>0</v>
      </c>
      <c r="D15" s="38">
        <f>SWAPs!C17</f>
        <v>0</v>
      </c>
      <c r="E15" s="39">
        <f>SWAPs!D17</f>
        <v>0</v>
      </c>
      <c r="F15" s="40">
        <f>SWAPs!E17</f>
        <v>0</v>
      </c>
      <c r="G15" s="38">
        <f>SWAPs!T17</f>
        <v>0</v>
      </c>
      <c r="H15" s="93">
        <f>SWAPs!F17</f>
        <v>0</v>
      </c>
      <c r="I15" s="40">
        <f>SWAPs!G17</f>
        <v>0</v>
      </c>
      <c r="J15" s="40">
        <f>SWAPs!S17</f>
        <v>0</v>
      </c>
      <c r="K15" s="41">
        <f>SWAPs!BC17*SWAPs!Q17</f>
        <v>0</v>
      </c>
      <c r="L15" s="41">
        <f>SWAPs!X17</f>
        <v>0</v>
      </c>
      <c r="M15" s="41">
        <f t="shared" si="0"/>
        <v>0</v>
      </c>
      <c r="N15" s="41">
        <f>SWAPs!Y17</f>
        <v>0</v>
      </c>
      <c r="O15" s="41">
        <f t="shared" si="1"/>
        <v>0</v>
      </c>
    </row>
    <row r="16" spans="1:16" s="28" customFormat="1" ht="16.5" x14ac:dyDescent="0.25">
      <c r="B16" s="38">
        <f>SWAPs!A18</f>
        <v>0</v>
      </c>
      <c r="C16" s="38">
        <f>SWAPs!B18</f>
        <v>0</v>
      </c>
      <c r="D16" s="38">
        <f>SWAPs!C18</f>
        <v>0</v>
      </c>
      <c r="E16" s="39">
        <f>SWAPs!D18</f>
        <v>0</v>
      </c>
      <c r="F16" s="40">
        <f>SWAPs!E18</f>
        <v>0</v>
      </c>
      <c r="G16" s="38">
        <f>SWAPs!T18</f>
        <v>0</v>
      </c>
      <c r="H16" s="93">
        <f>SWAPs!F18</f>
        <v>0</v>
      </c>
      <c r="I16" s="40">
        <f>SWAPs!G18</f>
        <v>0</v>
      </c>
      <c r="J16" s="40">
        <f>SWAPs!S18</f>
        <v>0</v>
      </c>
      <c r="K16" s="41">
        <f>SWAPs!BC18*SWAPs!Q18</f>
        <v>0</v>
      </c>
      <c r="L16" s="41">
        <f>SWAPs!X18</f>
        <v>0</v>
      </c>
      <c r="M16" s="41">
        <f t="shared" si="0"/>
        <v>0</v>
      </c>
      <c r="N16" s="41">
        <f>SWAPs!Y18</f>
        <v>0</v>
      </c>
      <c r="O16" s="41">
        <f t="shared" si="1"/>
        <v>0</v>
      </c>
    </row>
    <row r="17" spans="2:15" s="28" customFormat="1" ht="16.5" x14ac:dyDescent="0.25">
      <c r="B17" s="38">
        <f>SWAPs!A19</f>
        <v>0</v>
      </c>
      <c r="C17" s="38">
        <f>SWAPs!B19</f>
        <v>0</v>
      </c>
      <c r="D17" s="38">
        <f>SWAPs!C19</f>
        <v>0</v>
      </c>
      <c r="E17" s="39">
        <f>SWAPs!D19</f>
        <v>0</v>
      </c>
      <c r="F17" s="40">
        <f>SWAPs!E19</f>
        <v>0</v>
      </c>
      <c r="G17" s="38">
        <f>SWAPs!T19</f>
        <v>0</v>
      </c>
      <c r="H17" s="93">
        <f>SWAPs!F19</f>
        <v>0</v>
      </c>
      <c r="I17" s="40">
        <f>SWAPs!G19</f>
        <v>0</v>
      </c>
      <c r="J17" s="40">
        <f>SWAPs!S19</f>
        <v>0</v>
      </c>
      <c r="K17" s="41">
        <f>SWAPs!BC19*SWAPs!Q19</f>
        <v>0</v>
      </c>
      <c r="L17" s="41">
        <f>SWAPs!X19</f>
        <v>0</v>
      </c>
      <c r="M17" s="41">
        <f t="shared" si="0"/>
        <v>0</v>
      </c>
      <c r="N17" s="41">
        <f>SWAPs!Y19</f>
        <v>0</v>
      </c>
      <c r="O17" s="41">
        <f t="shared" si="1"/>
        <v>0</v>
      </c>
    </row>
    <row r="18" spans="2:15" s="28" customFormat="1" ht="16.5" x14ac:dyDescent="0.25">
      <c r="B18" s="38">
        <f>SWAPs!A20</f>
        <v>0</v>
      </c>
      <c r="C18" s="38">
        <f>SWAPs!B20</f>
        <v>0</v>
      </c>
      <c r="D18" s="38">
        <f>SWAPs!C20</f>
        <v>0</v>
      </c>
      <c r="E18" s="39">
        <f>SWAPs!D20</f>
        <v>0</v>
      </c>
      <c r="F18" s="40">
        <f>SWAPs!E20</f>
        <v>0</v>
      </c>
      <c r="G18" s="38">
        <f>SWAPs!T20</f>
        <v>0</v>
      </c>
      <c r="H18" s="93">
        <f>SWAPs!F20</f>
        <v>0</v>
      </c>
      <c r="I18" s="40">
        <f>SWAPs!G20</f>
        <v>0</v>
      </c>
      <c r="J18" s="40">
        <f>SWAPs!S20</f>
        <v>0</v>
      </c>
      <c r="K18" s="41">
        <f>SWAPs!BC20*SWAPs!Q20</f>
        <v>0</v>
      </c>
      <c r="L18" s="41">
        <f>SWAPs!X20</f>
        <v>0</v>
      </c>
      <c r="M18" s="41">
        <f t="shared" si="0"/>
        <v>0</v>
      </c>
      <c r="N18" s="41">
        <f>SWAPs!Y20</f>
        <v>0</v>
      </c>
      <c r="O18" s="41">
        <f t="shared" si="1"/>
        <v>0</v>
      </c>
    </row>
    <row r="19" spans="2:15" s="28" customFormat="1" ht="16.5" x14ac:dyDescent="0.25">
      <c r="B19" s="38">
        <f>SWAPs!A21</f>
        <v>0</v>
      </c>
      <c r="C19" s="38">
        <f>SWAPs!B21</f>
        <v>0</v>
      </c>
      <c r="D19" s="38">
        <f>SWAPs!C21</f>
        <v>0</v>
      </c>
      <c r="E19" s="39">
        <f>SWAPs!D21</f>
        <v>0</v>
      </c>
      <c r="F19" s="40">
        <f>SWAPs!E21</f>
        <v>0</v>
      </c>
      <c r="G19" s="38">
        <f>SWAPs!T21</f>
        <v>0</v>
      </c>
      <c r="H19" s="93">
        <f>SWAPs!F21</f>
        <v>0</v>
      </c>
      <c r="I19" s="40">
        <f>SWAPs!G21</f>
        <v>0</v>
      </c>
      <c r="J19" s="40">
        <f>SWAPs!S21</f>
        <v>0</v>
      </c>
      <c r="K19" s="41">
        <f>SWAPs!BC21*SWAPs!Q21</f>
        <v>0</v>
      </c>
      <c r="L19" s="41">
        <f>SWAPs!X21</f>
        <v>0</v>
      </c>
      <c r="M19" s="41">
        <f t="shared" si="0"/>
        <v>0</v>
      </c>
      <c r="N19" s="41">
        <f>SWAPs!Y21</f>
        <v>0</v>
      </c>
      <c r="O19" s="41">
        <f t="shared" si="1"/>
        <v>0</v>
      </c>
    </row>
    <row r="20" spans="2:15" s="28" customFormat="1" ht="16.5" x14ac:dyDescent="0.25">
      <c r="B20" s="38">
        <f>SWAPs!A22</f>
        <v>0</v>
      </c>
      <c r="C20" s="38">
        <f>SWAPs!B22</f>
        <v>0</v>
      </c>
      <c r="D20" s="38">
        <f>SWAPs!C22</f>
        <v>0</v>
      </c>
      <c r="E20" s="39" t="s">
        <v>147</v>
      </c>
      <c r="F20" s="40">
        <f>SWAPs!E22</f>
        <v>0</v>
      </c>
      <c r="G20" s="38">
        <f>SWAPs!T22</f>
        <v>0</v>
      </c>
      <c r="H20" s="93">
        <f>SWAPs!F22</f>
        <v>0</v>
      </c>
      <c r="I20" s="40">
        <f>SWAPs!G22</f>
        <v>0</v>
      </c>
      <c r="J20" s="40">
        <f>SWAPs!S22</f>
        <v>0</v>
      </c>
      <c r="K20" s="41">
        <f>SWAPs!BC22*SWAPs!Q22</f>
        <v>0</v>
      </c>
      <c r="L20" s="41">
        <f>SWAPs!X22</f>
        <v>0</v>
      </c>
      <c r="M20" s="41">
        <f t="shared" si="0"/>
        <v>0</v>
      </c>
      <c r="N20" s="41">
        <f>SWAPs!Y22</f>
        <v>0</v>
      </c>
      <c r="O20" s="41">
        <f t="shared" si="1"/>
        <v>0</v>
      </c>
    </row>
    <row r="21" spans="2:15" s="28" customFormat="1" ht="16.5" x14ac:dyDescent="0.25">
      <c r="B21" s="38">
        <f>SWAPs!A23</f>
        <v>0</v>
      </c>
      <c r="C21" s="38">
        <f>SWAPs!B23</f>
        <v>0</v>
      </c>
      <c r="D21" s="38">
        <f>SWAPs!C23</f>
        <v>0</v>
      </c>
      <c r="E21" s="39">
        <f>SWAPs!D23</f>
        <v>0</v>
      </c>
      <c r="F21" s="40">
        <f>SWAPs!E23</f>
        <v>0</v>
      </c>
      <c r="G21" s="38">
        <f>SWAPs!T23</f>
        <v>0</v>
      </c>
      <c r="H21" s="93">
        <f>SWAPs!F23</f>
        <v>0</v>
      </c>
      <c r="I21" s="40">
        <f>SWAPs!G23</f>
        <v>0</v>
      </c>
      <c r="J21" s="40">
        <f>SWAPs!S23</f>
        <v>0</v>
      </c>
      <c r="K21" s="41">
        <f>SWAPs!BC23*SWAPs!Q23</f>
        <v>0</v>
      </c>
      <c r="L21" s="41">
        <f>SWAPs!X23</f>
        <v>0</v>
      </c>
      <c r="M21" s="41">
        <f t="shared" si="0"/>
        <v>0</v>
      </c>
      <c r="N21" s="41">
        <f>SWAPs!Y23</f>
        <v>0</v>
      </c>
      <c r="O21" s="41">
        <f t="shared" si="1"/>
        <v>0</v>
      </c>
    </row>
    <row r="22" spans="2:15" s="28" customFormat="1" ht="16.5" x14ac:dyDescent="0.25">
      <c r="B22" s="38">
        <f>SWAPs!A24</f>
        <v>0</v>
      </c>
      <c r="C22" s="38">
        <f>SWAPs!B24</f>
        <v>0</v>
      </c>
      <c r="D22" s="38">
        <f>SWAPs!C24</f>
        <v>0</v>
      </c>
      <c r="E22" s="39">
        <f>SWAPs!D24</f>
        <v>0</v>
      </c>
      <c r="F22" s="40">
        <f>SWAPs!E24</f>
        <v>0</v>
      </c>
      <c r="G22" s="38">
        <f>SWAPs!T24</f>
        <v>0</v>
      </c>
      <c r="H22" s="93">
        <f>SWAPs!F24</f>
        <v>0</v>
      </c>
      <c r="I22" s="40">
        <f>SWAPs!G24</f>
        <v>0</v>
      </c>
      <c r="J22" s="40">
        <f>SWAPs!S24</f>
        <v>0</v>
      </c>
      <c r="K22" s="41">
        <f>SWAPs!BC24*SWAPs!Q24</f>
        <v>0</v>
      </c>
      <c r="L22" s="41">
        <f>SWAPs!X24</f>
        <v>0</v>
      </c>
      <c r="M22" s="41">
        <f t="shared" si="0"/>
        <v>0</v>
      </c>
      <c r="N22" s="41">
        <f>SWAPs!Y24</f>
        <v>0</v>
      </c>
      <c r="O22" s="41">
        <f t="shared" si="1"/>
        <v>0</v>
      </c>
    </row>
    <row r="23" spans="2:15" s="28" customFormat="1" ht="16.5" x14ac:dyDescent="0.25">
      <c r="B23" s="38">
        <f>SWAPs!A25</f>
        <v>0</v>
      </c>
      <c r="C23" s="38">
        <f>SWAPs!B25</f>
        <v>0</v>
      </c>
      <c r="D23" s="38">
        <f>SWAPs!C25</f>
        <v>0</v>
      </c>
      <c r="E23" s="39">
        <f>SWAPs!D25</f>
        <v>0</v>
      </c>
      <c r="F23" s="40">
        <f>SWAPs!E25</f>
        <v>0</v>
      </c>
      <c r="G23" s="38">
        <f>SWAPs!T25</f>
        <v>0</v>
      </c>
      <c r="H23" s="93">
        <f>SWAPs!F25</f>
        <v>0</v>
      </c>
      <c r="I23" s="40">
        <f>SWAPs!G25</f>
        <v>0</v>
      </c>
      <c r="J23" s="40">
        <f>SWAPs!S25</f>
        <v>0</v>
      </c>
      <c r="K23" s="41">
        <f>SWAPs!BC25*SWAPs!Q25</f>
        <v>0</v>
      </c>
      <c r="L23" s="41">
        <f>SWAPs!X25</f>
        <v>0</v>
      </c>
      <c r="M23" s="41">
        <f t="shared" si="0"/>
        <v>0</v>
      </c>
      <c r="N23" s="41">
        <f>SWAPs!Y25</f>
        <v>0</v>
      </c>
      <c r="O23" s="41">
        <f t="shared" si="1"/>
        <v>0</v>
      </c>
    </row>
    <row r="24" spans="2:15" s="28" customFormat="1" ht="16.5" x14ac:dyDescent="0.25">
      <c r="B24" s="38">
        <f>SWAPs!A26</f>
        <v>0</v>
      </c>
      <c r="C24" s="38">
        <f>SWAPs!B26</f>
        <v>0</v>
      </c>
      <c r="D24" s="38">
        <f>SWAPs!C26</f>
        <v>0</v>
      </c>
      <c r="E24" s="39">
        <f>SWAPs!D26</f>
        <v>0</v>
      </c>
      <c r="F24" s="40">
        <f>SWAPs!E26</f>
        <v>0</v>
      </c>
      <c r="G24" s="38">
        <f>SWAPs!T26</f>
        <v>0</v>
      </c>
      <c r="H24" s="93">
        <f>SWAPs!F26</f>
        <v>0</v>
      </c>
      <c r="I24" s="40">
        <f>SWAPs!G26</f>
        <v>0</v>
      </c>
      <c r="J24" s="40">
        <f>SWAPs!S26</f>
        <v>0</v>
      </c>
      <c r="K24" s="41">
        <f>SWAPs!BC26*SWAPs!Q26</f>
        <v>0</v>
      </c>
      <c r="L24" s="41">
        <f>SWAPs!X26</f>
        <v>0</v>
      </c>
      <c r="M24" s="41">
        <f t="shared" si="0"/>
        <v>0</v>
      </c>
      <c r="N24" s="41">
        <f>SWAPs!Y26</f>
        <v>0</v>
      </c>
      <c r="O24" s="41">
        <f t="shared" si="1"/>
        <v>0</v>
      </c>
    </row>
    <row r="25" spans="2:15" s="28" customFormat="1" ht="16.5" x14ac:dyDescent="0.25">
      <c r="B25" s="38">
        <f>SWAPs!A27</f>
        <v>0</v>
      </c>
      <c r="C25" s="38">
        <f>SWAPs!B27</f>
        <v>0</v>
      </c>
      <c r="D25" s="38">
        <f>SWAPs!C27</f>
        <v>0</v>
      </c>
      <c r="E25" s="39">
        <f>SWAPs!D27</f>
        <v>0</v>
      </c>
      <c r="F25" s="40">
        <f>SWAPs!E27</f>
        <v>0</v>
      </c>
      <c r="G25" s="38">
        <f>SWAPs!T27</f>
        <v>0</v>
      </c>
      <c r="H25" s="93">
        <f>SWAPs!F27</f>
        <v>0</v>
      </c>
      <c r="I25" s="40">
        <f>SWAPs!G27</f>
        <v>0</v>
      </c>
      <c r="J25" s="40">
        <f>SWAPs!S27</f>
        <v>0</v>
      </c>
      <c r="K25" s="41">
        <f>SWAPs!BC27*SWAPs!Q27</f>
        <v>0</v>
      </c>
      <c r="L25" s="41">
        <f>SWAPs!X27</f>
        <v>0</v>
      </c>
      <c r="M25" s="41">
        <f t="shared" si="0"/>
        <v>0</v>
      </c>
      <c r="N25" s="41">
        <f>SWAPs!Y27</f>
        <v>0</v>
      </c>
      <c r="O25" s="41">
        <f t="shared" si="1"/>
        <v>0</v>
      </c>
    </row>
    <row r="26" spans="2:15" s="28" customFormat="1" ht="16.5" x14ac:dyDescent="0.25">
      <c r="B26" s="38">
        <f>SWAPs!A28</f>
        <v>0</v>
      </c>
      <c r="C26" s="38">
        <f>SWAPs!B28</f>
        <v>0</v>
      </c>
      <c r="D26" s="38">
        <f>SWAPs!C28</f>
        <v>0</v>
      </c>
      <c r="E26" s="39">
        <f>SWAPs!D28</f>
        <v>0</v>
      </c>
      <c r="F26" s="40">
        <f>SWAPs!E28</f>
        <v>0</v>
      </c>
      <c r="G26" s="38">
        <f>SWAPs!T28</f>
        <v>0</v>
      </c>
      <c r="H26" s="93">
        <f>SWAPs!F28</f>
        <v>0</v>
      </c>
      <c r="I26" s="40">
        <f>SWAPs!G28</f>
        <v>0</v>
      </c>
      <c r="J26" s="40">
        <f>SWAPs!S28</f>
        <v>0</v>
      </c>
      <c r="K26" s="41">
        <f>SWAPs!BC28*SWAPs!Q28</f>
        <v>0</v>
      </c>
      <c r="L26" s="41">
        <f>SWAPs!X28</f>
        <v>0</v>
      </c>
      <c r="M26" s="41">
        <f t="shared" si="0"/>
        <v>0</v>
      </c>
      <c r="N26" s="41">
        <f>SWAPs!Y28</f>
        <v>0</v>
      </c>
      <c r="O26" s="41">
        <f t="shared" si="1"/>
        <v>0</v>
      </c>
    </row>
    <row r="27" spans="2:15" s="28" customFormat="1" ht="16.5" x14ac:dyDescent="0.25">
      <c r="B27" s="38">
        <f>SWAPs!A29</f>
        <v>0</v>
      </c>
      <c r="C27" s="38">
        <f>SWAPs!B29</f>
        <v>0</v>
      </c>
      <c r="D27" s="38">
        <f>SWAPs!C29</f>
        <v>0</v>
      </c>
      <c r="E27" s="39">
        <f>SWAPs!D29</f>
        <v>0</v>
      </c>
      <c r="F27" s="40">
        <f>SWAPs!E29</f>
        <v>0</v>
      </c>
      <c r="G27" s="38">
        <f>SWAPs!T29</f>
        <v>0</v>
      </c>
      <c r="H27" s="93">
        <f>SWAPs!F29</f>
        <v>0</v>
      </c>
      <c r="I27" s="40">
        <f>SWAPs!G29</f>
        <v>0</v>
      </c>
      <c r="J27" s="40">
        <f>SWAPs!S29</f>
        <v>0</v>
      </c>
      <c r="K27" s="41">
        <f>SWAPs!BC29*SWAPs!Q29</f>
        <v>0</v>
      </c>
      <c r="L27" s="41">
        <f>SWAPs!X29</f>
        <v>0</v>
      </c>
      <c r="M27" s="41">
        <f t="shared" si="0"/>
        <v>0</v>
      </c>
      <c r="N27" s="41">
        <f>SWAPs!Y29</f>
        <v>0</v>
      </c>
      <c r="O27" s="41">
        <f t="shared" si="1"/>
        <v>0</v>
      </c>
    </row>
    <row r="28" spans="2:15" s="28" customFormat="1" ht="16.5" x14ac:dyDescent="0.25">
      <c r="B28" s="38">
        <f>SWAPs!A30</f>
        <v>0</v>
      </c>
      <c r="C28" s="38">
        <f>SWAPs!B30</f>
        <v>0</v>
      </c>
      <c r="D28" s="38">
        <f>SWAPs!C30</f>
        <v>0</v>
      </c>
      <c r="E28" s="39">
        <f>SWAPs!D30</f>
        <v>0</v>
      </c>
      <c r="F28" s="40">
        <f>SWAPs!E30</f>
        <v>0</v>
      </c>
      <c r="G28" s="38">
        <f>SWAPs!T30</f>
        <v>0</v>
      </c>
      <c r="H28" s="93">
        <f>SWAPs!F30</f>
        <v>0</v>
      </c>
      <c r="I28" s="40">
        <f>SWAPs!G30</f>
        <v>0</v>
      </c>
      <c r="J28" s="40">
        <f>SWAPs!S30</f>
        <v>0</v>
      </c>
      <c r="K28" s="41">
        <f>SWAPs!BC30*SWAPs!Q30</f>
        <v>0</v>
      </c>
      <c r="L28" s="41">
        <f>SWAPs!X30</f>
        <v>0</v>
      </c>
      <c r="M28" s="41">
        <f t="shared" si="0"/>
        <v>0</v>
      </c>
      <c r="N28" s="41">
        <f>SWAPs!Y30</f>
        <v>0</v>
      </c>
      <c r="O28" s="41">
        <f t="shared" si="1"/>
        <v>0</v>
      </c>
    </row>
    <row r="29" spans="2:15" s="28" customFormat="1" ht="16.5" x14ac:dyDescent="0.25">
      <c r="B29" s="38">
        <f>SWAPs!A31</f>
        <v>0</v>
      </c>
      <c r="C29" s="38">
        <f>SWAPs!B31</f>
        <v>0</v>
      </c>
      <c r="D29" s="38">
        <f>SWAPs!C31</f>
        <v>0</v>
      </c>
      <c r="E29" s="39">
        <f>SWAPs!D31</f>
        <v>0</v>
      </c>
      <c r="F29" s="40">
        <f>SWAPs!E31</f>
        <v>0</v>
      </c>
      <c r="G29" s="38">
        <f>SWAPs!T31</f>
        <v>0</v>
      </c>
      <c r="H29" s="93">
        <f>SWAPs!F31</f>
        <v>0</v>
      </c>
      <c r="I29" s="40">
        <f>SWAPs!G31</f>
        <v>0</v>
      </c>
      <c r="J29" s="40">
        <f>SWAPs!S31</f>
        <v>0</v>
      </c>
      <c r="K29" s="41">
        <f>SWAPs!BC31*SWAPs!Q31</f>
        <v>0</v>
      </c>
      <c r="L29" s="41">
        <f>SWAPs!X31</f>
        <v>0</v>
      </c>
      <c r="M29" s="41">
        <f t="shared" si="0"/>
        <v>0</v>
      </c>
      <c r="N29" s="41">
        <f>SWAPs!Y31</f>
        <v>0</v>
      </c>
      <c r="O29" s="41">
        <f t="shared" si="1"/>
        <v>0</v>
      </c>
    </row>
    <row r="30" spans="2:15" s="28" customFormat="1" ht="16.5" x14ac:dyDescent="0.25">
      <c r="B30" s="38">
        <f>SWAPs!A32</f>
        <v>0</v>
      </c>
      <c r="C30" s="38">
        <f>SWAPs!B32</f>
        <v>0</v>
      </c>
      <c r="D30" s="38">
        <f>SWAPs!C32</f>
        <v>0</v>
      </c>
      <c r="E30" s="39">
        <f>SWAPs!D32</f>
        <v>0</v>
      </c>
      <c r="F30" s="40">
        <f>SWAPs!E32</f>
        <v>0</v>
      </c>
      <c r="G30" s="38">
        <f>SWAPs!T32</f>
        <v>0</v>
      </c>
      <c r="H30" s="93">
        <f>SWAPs!F32</f>
        <v>0</v>
      </c>
      <c r="I30" s="40">
        <f>SWAPs!G32</f>
        <v>0</v>
      </c>
      <c r="J30" s="40">
        <f>SWAPs!S32</f>
        <v>0</v>
      </c>
      <c r="K30" s="41">
        <f>SWAPs!BC32*SWAPs!Q32</f>
        <v>0</v>
      </c>
      <c r="L30" s="41">
        <f>SWAPs!X32</f>
        <v>0</v>
      </c>
      <c r="M30" s="41">
        <f t="shared" si="0"/>
        <v>0</v>
      </c>
      <c r="N30" s="41">
        <f>SWAPs!Y32</f>
        <v>0</v>
      </c>
      <c r="O30" s="41">
        <f t="shared" si="1"/>
        <v>0</v>
      </c>
    </row>
    <row r="31" spans="2:15" s="28" customFormat="1" ht="16.5" x14ac:dyDescent="0.25">
      <c r="B31" s="38">
        <f>SWAPs!A33</f>
        <v>0</v>
      </c>
      <c r="C31" s="38">
        <f>SWAPs!B33</f>
        <v>0</v>
      </c>
      <c r="D31" s="38">
        <f>SWAPs!C33</f>
        <v>0</v>
      </c>
      <c r="E31" s="39">
        <f>SWAPs!D33</f>
        <v>0</v>
      </c>
      <c r="F31" s="40">
        <f>SWAPs!E33</f>
        <v>0</v>
      </c>
      <c r="G31" s="38">
        <f>SWAPs!T33</f>
        <v>0</v>
      </c>
      <c r="H31" s="93">
        <f>SWAPs!F33</f>
        <v>0</v>
      </c>
      <c r="I31" s="40">
        <f>SWAPs!G33</f>
        <v>0</v>
      </c>
      <c r="J31" s="40">
        <f>SWAPs!S33</f>
        <v>0</v>
      </c>
      <c r="K31" s="41">
        <f>SWAPs!BC33*SWAPs!Q33</f>
        <v>0</v>
      </c>
      <c r="L31" s="41">
        <f>SWAPs!X33</f>
        <v>0</v>
      </c>
      <c r="M31" s="41">
        <f t="shared" si="0"/>
        <v>0</v>
      </c>
      <c r="N31" s="41">
        <f>SWAPs!Y33</f>
        <v>0</v>
      </c>
      <c r="O31" s="41">
        <f t="shared" si="1"/>
        <v>0</v>
      </c>
    </row>
    <row r="32" spans="2:15" s="28" customFormat="1" ht="16.5" x14ac:dyDescent="0.25">
      <c r="B32" s="38">
        <f>SWAPs!A34</f>
        <v>0</v>
      </c>
      <c r="C32" s="38">
        <f>SWAPs!B34</f>
        <v>0</v>
      </c>
      <c r="D32" s="38">
        <f>SWAPs!C34</f>
        <v>0</v>
      </c>
      <c r="E32" s="39">
        <f>SWAPs!D34</f>
        <v>0</v>
      </c>
      <c r="F32" s="40">
        <f>SWAPs!E34</f>
        <v>0</v>
      </c>
      <c r="G32" s="38">
        <f>SWAPs!T34</f>
        <v>0</v>
      </c>
      <c r="H32" s="93">
        <f>SWAPs!F34</f>
        <v>0</v>
      </c>
      <c r="I32" s="40">
        <f>SWAPs!G34</f>
        <v>0</v>
      </c>
      <c r="J32" s="40">
        <f>SWAPs!S34</f>
        <v>0</v>
      </c>
      <c r="K32" s="41">
        <f>SWAPs!BC34*SWAPs!Q34</f>
        <v>0</v>
      </c>
      <c r="L32" s="41">
        <f>SWAPs!X34</f>
        <v>0</v>
      </c>
      <c r="M32" s="41">
        <f t="shared" si="0"/>
        <v>0</v>
      </c>
      <c r="N32" s="41">
        <f>SWAPs!Y34</f>
        <v>0</v>
      </c>
      <c r="O32" s="41">
        <f t="shared" si="1"/>
        <v>0</v>
      </c>
    </row>
    <row r="33" spans="2:15" s="28" customFormat="1" ht="16.5" x14ac:dyDescent="0.25">
      <c r="B33" s="38">
        <f>SWAPs!A35</f>
        <v>0</v>
      </c>
      <c r="C33" s="38">
        <f>SWAPs!B35</f>
        <v>0</v>
      </c>
      <c r="D33" s="38">
        <f>SWAPs!C35</f>
        <v>0</v>
      </c>
      <c r="E33" s="39">
        <f>SWAPs!D35</f>
        <v>0</v>
      </c>
      <c r="F33" s="40">
        <f>SWAPs!E35</f>
        <v>0</v>
      </c>
      <c r="G33" s="38">
        <f>SWAPs!T35</f>
        <v>0</v>
      </c>
      <c r="H33" s="93">
        <f>SWAPs!F35</f>
        <v>0</v>
      </c>
      <c r="I33" s="40">
        <f>SWAPs!G35</f>
        <v>0</v>
      </c>
      <c r="J33" s="40">
        <f>SWAPs!S35</f>
        <v>0</v>
      </c>
      <c r="K33" s="41">
        <f>SWAPs!BC35*SWAPs!Q35</f>
        <v>0</v>
      </c>
      <c r="L33" s="41">
        <f>SWAPs!X35</f>
        <v>0</v>
      </c>
      <c r="M33" s="41">
        <f t="shared" si="0"/>
        <v>0</v>
      </c>
      <c r="N33" s="41">
        <f>SWAPs!Y35</f>
        <v>0</v>
      </c>
      <c r="O33" s="41">
        <f t="shared" si="1"/>
        <v>0</v>
      </c>
    </row>
    <row r="34" spans="2:15" s="28" customFormat="1" ht="16.5" x14ac:dyDescent="0.25">
      <c r="B34" s="38">
        <f>SWAPs!A36</f>
        <v>0</v>
      </c>
      <c r="C34" s="38">
        <f>SWAPs!B36</f>
        <v>0</v>
      </c>
      <c r="D34" s="38">
        <f>SWAPs!C36</f>
        <v>0</v>
      </c>
      <c r="E34" s="39">
        <f>SWAPs!D36</f>
        <v>0</v>
      </c>
      <c r="F34" s="40">
        <f>SWAPs!E36</f>
        <v>0</v>
      </c>
      <c r="G34" s="38">
        <f>SWAPs!T36</f>
        <v>0</v>
      </c>
      <c r="H34" s="93">
        <f>SWAPs!F36</f>
        <v>0</v>
      </c>
      <c r="I34" s="40">
        <f>SWAPs!G36</f>
        <v>0</v>
      </c>
      <c r="J34" s="40">
        <f>SWAPs!S36</f>
        <v>0</v>
      </c>
      <c r="K34" s="41">
        <f>SWAPs!BC36*SWAPs!Q36</f>
        <v>0</v>
      </c>
      <c r="L34" s="41">
        <f>SWAPs!X36</f>
        <v>0</v>
      </c>
      <c r="M34" s="41">
        <f t="shared" si="0"/>
        <v>0</v>
      </c>
      <c r="N34" s="41">
        <f>SWAPs!Y36</f>
        <v>0</v>
      </c>
      <c r="O34" s="41">
        <f t="shared" si="1"/>
        <v>0</v>
      </c>
    </row>
    <row r="35" spans="2:15" s="28" customFormat="1" ht="16.5" x14ac:dyDescent="0.25">
      <c r="B35" s="38">
        <f>SWAPs!A37</f>
        <v>0</v>
      </c>
      <c r="C35" s="38">
        <f>SWAPs!B37</f>
        <v>0</v>
      </c>
      <c r="D35" s="38">
        <f>SWAPs!C37</f>
        <v>0</v>
      </c>
      <c r="E35" s="39">
        <f>SWAPs!D37</f>
        <v>0</v>
      </c>
      <c r="F35" s="40">
        <f>SWAPs!E37</f>
        <v>0</v>
      </c>
      <c r="G35" s="38">
        <f>SWAPs!T37</f>
        <v>0</v>
      </c>
      <c r="H35" s="93">
        <f>SWAPs!F37</f>
        <v>0</v>
      </c>
      <c r="I35" s="40">
        <f>SWAPs!G37</f>
        <v>0</v>
      </c>
      <c r="J35" s="40">
        <f>SWAPs!S37</f>
        <v>0</v>
      </c>
      <c r="K35" s="41">
        <f>SWAPs!BC37*SWAPs!Q37</f>
        <v>0</v>
      </c>
      <c r="L35" s="41">
        <f>SWAPs!X37</f>
        <v>0</v>
      </c>
      <c r="M35" s="41">
        <f t="shared" si="0"/>
        <v>0</v>
      </c>
      <c r="N35" s="41">
        <f>SWAPs!Y37</f>
        <v>0</v>
      </c>
      <c r="O35" s="41">
        <f t="shared" si="1"/>
        <v>0</v>
      </c>
    </row>
    <row r="36" spans="2:15" s="28" customFormat="1" ht="16.5" x14ac:dyDescent="0.25">
      <c r="B36" s="38">
        <f>SWAPs!A38</f>
        <v>0</v>
      </c>
      <c r="C36" s="38">
        <f>SWAPs!B38</f>
        <v>0</v>
      </c>
      <c r="D36" s="38">
        <f>SWAPs!C38</f>
        <v>0</v>
      </c>
      <c r="E36" s="39">
        <f>SWAPs!D38</f>
        <v>0</v>
      </c>
      <c r="F36" s="40">
        <f>SWAPs!E38</f>
        <v>0</v>
      </c>
      <c r="G36" s="38">
        <f>SWAPs!T38</f>
        <v>0</v>
      </c>
      <c r="H36" s="93">
        <f>SWAPs!F38</f>
        <v>0</v>
      </c>
      <c r="I36" s="40">
        <f>SWAPs!G38</f>
        <v>0</v>
      </c>
      <c r="J36" s="40">
        <f>SWAPs!S38</f>
        <v>0</v>
      </c>
      <c r="K36" s="41">
        <f>SWAPs!BC38*SWAPs!Q38</f>
        <v>0</v>
      </c>
      <c r="L36" s="41">
        <f>SWAPs!X38</f>
        <v>0</v>
      </c>
      <c r="M36" s="41">
        <f t="shared" si="0"/>
        <v>0</v>
      </c>
      <c r="N36" s="41">
        <f>SWAPs!Y38</f>
        <v>0</v>
      </c>
      <c r="O36" s="41">
        <f t="shared" si="1"/>
        <v>0</v>
      </c>
    </row>
    <row r="37" spans="2:15" s="28" customFormat="1" ht="16.5" x14ac:dyDescent="0.25">
      <c r="B37" s="38">
        <f>SWAPs!A39</f>
        <v>0</v>
      </c>
      <c r="C37" s="38">
        <f>SWAPs!B39</f>
        <v>0</v>
      </c>
      <c r="D37" s="38">
        <f>SWAPs!C39</f>
        <v>0</v>
      </c>
      <c r="E37" s="39">
        <f>SWAPs!D39</f>
        <v>0</v>
      </c>
      <c r="F37" s="40">
        <f>SWAPs!E39</f>
        <v>0</v>
      </c>
      <c r="G37" s="38">
        <f>SWAPs!T39</f>
        <v>0</v>
      </c>
      <c r="H37" s="93">
        <f>SWAPs!F39</f>
        <v>0</v>
      </c>
      <c r="I37" s="40">
        <f>SWAPs!G39</f>
        <v>0</v>
      </c>
      <c r="J37" s="40">
        <f>SWAPs!S39</f>
        <v>0</v>
      </c>
      <c r="K37" s="41">
        <f>SWAPs!BC39*SWAPs!Q39</f>
        <v>0</v>
      </c>
      <c r="L37" s="41">
        <f>SWAPs!X39</f>
        <v>0</v>
      </c>
      <c r="M37" s="41">
        <f t="shared" si="0"/>
        <v>0</v>
      </c>
      <c r="N37" s="41">
        <f>SWAPs!Y39</f>
        <v>0</v>
      </c>
      <c r="O37" s="41">
        <f t="shared" si="1"/>
        <v>0</v>
      </c>
    </row>
    <row r="38" spans="2:15" s="28" customFormat="1" ht="16.5" x14ac:dyDescent="0.25">
      <c r="B38" s="38">
        <f>SWAPs!A40</f>
        <v>0</v>
      </c>
      <c r="C38" s="38">
        <f>SWAPs!B40</f>
        <v>0</v>
      </c>
      <c r="D38" s="38">
        <f>SWAPs!C40</f>
        <v>0</v>
      </c>
      <c r="E38" s="39">
        <f>SWAPs!D40</f>
        <v>0</v>
      </c>
      <c r="F38" s="40">
        <f>SWAPs!E40</f>
        <v>0</v>
      </c>
      <c r="G38" s="38">
        <f>SWAPs!T40</f>
        <v>0</v>
      </c>
      <c r="H38" s="93">
        <f>SWAPs!F40</f>
        <v>0</v>
      </c>
      <c r="I38" s="40">
        <f>SWAPs!G40</f>
        <v>0</v>
      </c>
      <c r="J38" s="40">
        <f>SWAPs!S40</f>
        <v>0</v>
      </c>
      <c r="K38" s="41">
        <f>SWAPs!BC40*SWAPs!Q40</f>
        <v>0</v>
      </c>
      <c r="L38" s="41">
        <f>SWAPs!X40</f>
        <v>0</v>
      </c>
      <c r="M38" s="41">
        <f t="shared" si="0"/>
        <v>0</v>
      </c>
      <c r="N38" s="41">
        <f>SWAPs!Y40</f>
        <v>0</v>
      </c>
      <c r="O38" s="41">
        <f t="shared" si="1"/>
        <v>0</v>
      </c>
    </row>
    <row r="39" spans="2:15" s="28" customFormat="1" ht="16.5" x14ac:dyDescent="0.25">
      <c r="B39" s="38">
        <f>SWAPs!A41</f>
        <v>0</v>
      </c>
      <c r="C39" s="38">
        <f>SWAPs!B41</f>
        <v>0</v>
      </c>
      <c r="D39" s="38">
        <f>SWAPs!C41</f>
        <v>0</v>
      </c>
      <c r="E39" s="39">
        <f>SWAPs!D41</f>
        <v>0</v>
      </c>
      <c r="F39" s="40">
        <f>SWAPs!E41</f>
        <v>0</v>
      </c>
      <c r="G39" s="38">
        <f>SWAPs!T41</f>
        <v>0</v>
      </c>
      <c r="H39" s="93">
        <f>SWAPs!F41</f>
        <v>0</v>
      </c>
      <c r="I39" s="40">
        <f>SWAPs!G41</f>
        <v>0</v>
      </c>
      <c r="J39" s="40">
        <f>SWAPs!S41</f>
        <v>0</v>
      </c>
      <c r="K39" s="41">
        <f>SWAPs!BC41*SWAPs!Q41</f>
        <v>0</v>
      </c>
      <c r="L39" s="41">
        <f>SWAPs!X41</f>
        <v>0</v>
      </c>
      <c r="M39" s="41">
        <f t="shared" si="0"/>
        <v>0</v>
      </c>
      <c r="N39" s="41">
        <f>SWAPs!Y41</f>
        <v>0</v>
      </c>
      <c r="O39" s="41">
        <f t="shared" si="1"/>
        <v>0</v>
      </c>
    </row>
    <row r="40" spans="2:15" s="28" customFormat="1" ht="16.5" x14ac:dyDescent="0.25">
      <c r="B40" s="38">
        <f>SWAPs!A42</f>
        <v>0</v>
      </c>
      <c r="C40" s="38">
        <f>SWAPs!B42</f>
        <v>0</v>
      </c>
      <c r="D40" s="38">
        <f>SWAPs!C42</f>
        <v>0</v>
      </c>
      <c r="E40" s="39">
        <f>SWAPs!D42</f>
        <v>0</v>
      </c>
      <c r="F40" s="40">
        <f>SWAPs!E42</f>
        <v>0</v>
      </c>
      <c r="G40" s="38">
        <f>SWAPs!T42</f>
        <v>0</v>
      </c>
      <c r="H40" s="93">
        <f>SWAPs!F42</f>
        <v>0</v>
      </c>
      <c r="I40" s="40">
        <f>SWAPs!G42</f>
        <v>0</v>
      </c>
      <c r="J40" s="40">
        <f>SWAPs!S42</f>
        <v>0</v>
      </c>
      <c r="K40" s="41">
        <f>SWAPs!BC42*SWAPs!Q42</f>
        <v>0</v>
      </c>
      <c r="L40" s="41">
        <f>SWAPs!X42</f>
        <v>0</v>
      </c>
      <c r="M40" s="41">
        <f t="shared" si="0"/>
        <v>0</v>
      </c>
      <c r="N40" s="41">
        <f>SWAPs!Y42</f>
        <v>0</v>
      </c>
      <c r="O40" s="41">
        <f t="shared" si="1"/>
        <v>0</v>
      </c>
    </row>
    <row r="41" spans="2:15" s="28" customFormat="1" ht="16.5" x14ac:dyDescent="0.25">
      <c r="B41" s="38">
        <f>SWAPs!A43</f>
        <v>0</v>
      </c>
      <c r="C41" s="38">
        <f>SWAPs!B43</f>
        <v>0</v>
      </c>
      <c r="D41" s="38">
        <f>SWAPs!C43</f>
        <v>0</v>
      </c>
      <c r="E41" s="39">
        <f>SWAPs!D43</f>
        <v>0</v>
      </c>
      <c r="F41" s="40">
        <f>SWAPs!E43</f>
        <v>0</v>
      </c>
      <c r="G41" s="38">
        <f>SWAPs!T43</f>
        <v>0</v>
      </c>
      <c r="H41" s="93">
        <f>SWAPs!F43</f>
        <v>0</v>
      </c>
      <c r="I41" s="40">
        <f>SWAPs!G43</f>
        <v>0</v>
      </c>
      <c r="J41" s="40">
        <f>SWAPs!S43</f>
        <v>0</v>
      </c>
      <c r="K41" s="41">
        <f>SWAPs!BC43*SWAPs!Q43</f>
        <v>0</v>
      </c>
      <c r="L41" s="41">
        <f>SWAPs!X43</f>
        <v>0</v>
      </c>
      <c r="M41" s="41">
        <f t="shared" si="0"/>
        <v>0</v>
      </c>
      <c r="N41" s="41">
        <f>SWAPs!Y43</f>
        <v>0</v>
      </c>
      <c r="O41" s="41">
        <f t="shared" si="1"/>
        <v>0</v>
      </c>
    </row>
    <row r="42" spans="2:15" s="28" customFormat="1" ht="16.5" x14ac:dyDescent="0.25">
      <c r="B42" s="38">
        <f>SWAPs!A44</f>
        <v>0</v>
      </c>
      <c r="C42" s="38">
        <f>SWAPs!B44</f>
        <v>0</v>
      </c>
      <c r="D42" s="38">
        <f>SWAPs!C44</f>
        <v>0</v>
      </c>
      <c r="E42" s="39">
        <f>SWAPs!D44</f>
        <v>0</v>
      </c>
      <c r="F42" s="40">
        <f>SWAPs!E44</f>
        <v>0</v>
      </c>
      <c r="G42" s="38">
        <f>SWAPs!T44</f>
        <v>0</v>
      </c>
      <c r="H42" s="93">
        <f>SWAPs!F44</f>
        <v>0</v>
      </c>
      <c r="I42" s="40">
        <f>SWAPs!G44</f>
        <v>0</v>
      </c>
      <c r="J42" s="40">
        <f>SWAPs!S44</f>
        <v>0</v>
      </c>
      <c r="K42" s="41">
        <f>SWAPs!BC44*SWAPs!Q44</f>
        <v>0</v>
      </c>
      <c r="L42" s="41">
        <f>SWAPs!X44</f>
        <v>0</v>
      </c>
      <c r="M42" s="41">
        <f t="shared" si="0"/>
        <v>0</v>
      </c>
      <c r="N42" s="41">
        <f>SWAPs!Y44</f>
        <v>0</v>
      </c>
      <c r="O42" s="41">
        <f t="shared" si="1"/>
        <v>0</v>
      </c>
    </row>
    <row r="43" spans="2:15" s="28" customFormat="1" ht="16.5" x14ac:dyDescent="0.25">
      <c r="B43" s="38">
        <f>SWAPs!A45</f>
        <v>0</v>
      </c>
      <c r="C43" s="38">
        <f>SWAPs!B45</f>
        <v>0</v>
      </c>
      <c r="D43" s="38">
        <f>SWAPs!C45</f>
        <v>0</v>
      </c>
      <c r="E43" s="39">
        <f>SWAPs!D45</f>
        <v>0</v>
      </c>
      <c r="F43" s="40">
        <f>SWAPs!E45</f>
        <v>0</v>
      </c>
      <c r="G43" s="38">
        <f>SWAPs!T45</f>
        <v>0</v>
      </c>
      <c r="H43" s="93">
        <f>SWAPs!F45</f>
        <v>0</v>
      </c>
      <c r="I43" s="40">
        <f>SWAPs!G45</f>
        <v>0</v>
      </c>
      <c r="J43" s="40">
        <f>SWAPs!S45</f>
        <v>0</v>
      </c>
      <c r="K43" s="41">
        <f>SWAPs!BC45*SWAPs!Q45</f>
        <v>0</v>
      </c>
      <c r="L43" s="41">
        <f>SWAPs!X45</f>
        <v>0</v>
      </c>
      <c r="M43" s="41">
        <f t="shared" si="0"/>
        <v>0</v>
      </c>
      <c r="N43" s="41">
        <f>SWAPs!Y45</f>
        <v>0</v>
      </c>
      <c r="O43" s="41">
        <f t="shared" si="1"/>
        <v>0</v>
      </c>
    </row>
    <row r="44" spans="2:15" s="28" customFormat="1" ht="16.5" x14ac:dyDescent="0.25">
      <c r="B44" s="38">
        <f>SWAPs!A46</f>
        <v>0</v>
      </c>
      <c r="C44" s="38">
        <f>SWAPs!B46</f>
        <v>0</v>
      </c>
      <c r="D44" s="38">
        <f>SWAPs!C46</f>
        <v>0</v>
      </c>
      <c r="E44" s="39">
        <f>SWAPs!D46</f>
        <v>0</v>
      </c>
      <c r="F44" s="40">
        <f>SWAPs!E46</f>
        <v>0</v>
      </c>
      <c r="G44" s="38">
        <f>SWAPs!T46</f>
        <v>0</v>
      </c>
      <c r="H44" s="93">
        <f>SWAPs!F46</f>
        <v>0</v>
      </c>
      <c r="I44" s="40">
        <f>SWAPs!G46</f>
        <v>0</v>
      </c>
      <c r="J44" s="40">
        <f>SWAPs!S46</f>
        <v>0</v>
      </c>
      <c r="K44" s="41">
        <f>SWAPs!BC46*SWAPs!Q46</f>
        <v>0</v>
      </c>
      <c r="L44" s="41">
        <f>SWAPs!X46</f>
        <v>0</v>
      </c>
      <c r="M44" s="41">
        <f t="shared" si="0"/>
        <v>0</v>
      </c>
      <c r="N44" s="41">
        <f>SWAPs!Y46</f>
        <v>0</v>
      </c>
      <c r="O44" s="41">
        <f t="shared" si="1"/>
        <v>0</v>
      </c>
    </row>
    <row r="45" spans="2:15" s="28" customFormat="1" ht="16.5" x14ac:dyDescent="0.25">
      <c r="B45" s="38">
        <f>SWAPs!A47</f>
        <v>0</v>
      </c>
      <c r="C45" s="38">
        <f>SWAPs!B47</f>
        <v>0</v>
      </c>
      <c r="D45" s="38">
        <f>SWAPs!C47</f>
        <v>0</v>
      </c>
      <c r="E45" s="39">
        <f>SWAPs!D47</f>
        <v>0</v>
      </c>
      <c r="F45" s="40">
        <f>SWAPs!E47</f>
        <v>0</v>
      </c>
      <c r="G45" s="38">
        <f>SWAPs!T47</f>
        <v>0</v>
      </c>
      <c r="H45" s="93">
        <f>SWAPs!F47</f>
        <v>0</v>
      </c>
      <c r="I45" s="40">
        <f>SWAPs!G47</f>
        <v>0</v>
      </c>
      <c r="J45" s="40">
        <f>SWAPs!S47</f>
        <v>0</v>
      </c>
      <c r="K45" s="41">
        <f>SWAPs!BC47*SWAPs!Q47</f>
        <v>0</v>
      </c>
      <c r="L45" s="41">
        <f>SWAPs!X47</f>
        <v>0</v>
      </c>
      <c r="M45" s="41">
        <f t="shared" si="0"/>
        <v>0</v>
      </c>
      <c r="N45" s="41">
        <f>SWAPs!Y47</f>
        <v>0</v>
      </c>
      <c r="O45" s="41">
        <f t="shared" si="1"/>
        <v>0</v>
      </c>
    </row>
    <row r="46" spans="2:15" s="28" customFormat="1" ht="16.5" x14ac:dyDescent="0.25">
      <c r="B46" s="38">
        <f>SWAPs!A48</f>
        <v>0</v>
      </c>
      <c r="C46" s="38">
        <f>SWAPs!B48</f>
        <v>0</v>
      </c>
      <c r="D46" s="38">
        <f>SWAPs!C48</f>
        <v>0</v>
      </c>
      <c r="E46" s="39">
        <f>SWAPs!D48</f>
        <v>0</v>
      </c>
      <c r="F46" s="40">
        <f>SWAPs!E48</f>
        <v>0</v>
      </c>
      <c r="G46" s="38">
        <f>SWAPs!T48</f>
        <v>0</v>
      </c>
      <c r="H46" s="93">
        <f>SWAPs!F48</f>
        <v>0</v>
      </c>
      <c r="I46" s="40">
        <f>SWAPs!G48</f>
        <v>0</v>
      </c>
      <c r="J46" s="40">
        <f>SWAPs!S48</f>
        <v>0</v>
      </c>
      <c r="K46" s="41">
        <f>SWAPs!BC48*SWAPs!Q48</f>
        <v>0</v>
      </c>
      <c r="L46" s="41">
        <f>SWAPs!X48</f>
        <v>0</v>
      </c>
      <c r="M46" s="41">
        <f t="shared" si="0"/>
        <v>0</v>
      </c>
      <c r="N46" s="41">
        <f>SWAPs!Y48</f>
        <v>0</v>
      </c>
      <c r="O46" s="41">
        <f t="shared" si="1"/>
        <v>0</v>
      </c>
    </row>
    <row r="47" spans="2:15" s="28" customFormat="1" ht="16.5" x14ac:dyDescent="0.25">
      <c r="B47" s="38">
        <f>SWAPs!A49</f>
        <v>0</v>
      </c>
      <c r="C47" s="38">
        <f>SWAPs!B49</f>
        <v>0</v>
      </c>
      <c r="D47" s="38">
        <f>SWAPs!C49</f>
        <v>0</v>
      </c>
      <c r="E47" s="39">
        <f>SWAPs!D49</f>
        <v>0</v>
      </c>
      <c r="F47" s="40">
        <f>SWAPs!E49</f>
        <v>0</v>
      </c>
      <c r="G47" s="38">
        <f>SWAPs!T49</f>
        <v>0</v>
      </c>
      <c r="H47" s="93">
        <f>SWAPs!F49</f>
        <v>0</v>
      </c>
      <c r="I47" s="40">
        <f>SWAPs!G49</f>
        <v>0</v>
      </c>
      <c r="J47" s="40">
        <f>SWAPs!S49</f>
        <v>0</v>
      </c>
      <c r="K47" s="41">
        <f>SWAPs!BC49*SWAPs!Q49</f>
        <v>0</v>
      </c>
      <c r="L47" s="41">
        <f>SWAPs!X49</f>
        <v>0</v>
      </c>
      <c r="M47" s="41">
        <f t="shared" si="0"/>
        <v>0</v>
      </c>
      <c r="N47" s="41">
        <f>SWAPs!Y49</f>
        <v>0</v>
      </c>
      <c r="O47" s="41">
        <f t="shared" si="1"/>
        <v>0</v>
      </c>
    </row>
    <row r="48" spans="2:15" s="28" customFormat="1" ht="16.5" x14ac:dyDescent="0.25">
      <c r="B48" s="38">
        <f>SWAPs!A50</f>
        <v>0</v>
      </c>
      <c r="C48" s="38">
        <f>SWAPs!B50</f>
        <v>0</v>
      </c>
      <c r="D48" s="38">
        <f>SWAPs!C50</f>
        <v>0</v>
      </c>
      <c r="E48" s="39">
        <f>SWAPs!D50</f>
        <v>0</v>
      </c>
      <c r="F48" s="40">
        <f>SWAPs!E50</f>
        <v>0</v>
      </c>
      <c r="G48" s="38">
        <f>SWAPs!T50</f>
        <v>0</v>
      </c>
      <c r="H48" s="93">
        <f>SWAPs!F50</f>
        <v>0</v>
      </c>
      <c r="I48" s="40">
        <f>SWAPs!G50</f>
        <v>0</v>
      </c>
      <c r="J48" s="40">
        <f>SWAPs!S50</f>
        <v>0</v>
      </c>
      <c r="K48" s="41">
        <f>SWAPs!BC50*SWAPs!Q50</f>
        <v>0</v>
      </c>
      <c r="L48" s="41">
        <f>SWAPs!X50</f>
        <v>0</v>
      </c>
      <c r="M48" s="41">
        <f t="shared" si="0"/>
        <v>0</v>
      </c>
      <c r="N48" s="41">
        <f>SWAPs!Y50</f>
        <v>0</v>
      </c>
      <c r="O48" s="41">
        <f t="shared" si="1"/>
        <v>0</v>
      </c>
    </row>
    <row r="49" spans="2:15" s="28" customFormat="1" ht="16.5" x14ac:dyDescent="0.25">
      <c r="B49" s="38">
        <f>SWAPs!A51</f>
        <v>0</v>
      </c>
      <c r="C49" s="38">
        <f>SWAPs!B51</f>
        <v>0</v>
      </c>
      <c r="D49" s="38">
        <f>SWAPs!C51</f>
        <v>0</v>
      </c>
      <c r="E49" s="39">
        <f>SWAPs!D51</f>
        <v>0</v>
      </c>
      <c r="F49" s="40">
        <f>SWAPs!E51</f>
        <v>0</v>
      </c>
      <c r="G49" s="38">
        <f>SWAPs!T51</f>
        <v>0</v>
      </c>
      <c r="H49" s="93">
        <f>SWAPs!F51</f>
        <v>0</v>
      </c>
      <c r="I49" s="40">
        <f>SWAPs!G51</f>
        <v>0</v>
      </c>
      <c r="J49" s="40">
        <f>SWAPs!S51</f>
        <v>0</v>
      </c>
      <c r="K49" s="41">
        <f>SWAPs!BC51*SWAPs!Q51</f>
        <v>0</v>
      </c>
      <c r="L49" s="41">
        <f>SWAPs!X51</f>
        <v>0</v>
      </c>
      <c r="M49" s="41">
        <f t="shared" si="0"/>
        <v>0</v>
      </c>
      <c r="N49" s="41">
        <f>SWAPs!Y51</f>
        <v>0</v>
      </c>
      <c r="O49" s="41">
        <f t="shared" si="1"/>
        <v>0</v>
      </c>
    </row>
    <row r="50" spans="2:15" s="28" customFormat="1" ht="16.5" x14ac:dyDescent="0.25">
      <c r="B50" s="38">
        <f>SWAPs!A52</f>
        <v>0</v>
      </c>
      <c r="C50" s="38">
        <f>SWAPs!B52</f>
        <v>0</v>
      </c>
      <c r="D50" s="38">
        <f>SWAPs!C52</f>
        <v>0</v>
      </c>
      <c r="E50" s="39">
        <f>SWAPs!D52</f>
        <v>0</v>
      </c>
      <c r="F50" s="40">
        <f>SWAPs!E52</f>
        <v>0</v>
      </c>
      <c r="G50" s="38">
        <f>SWAPs!T52</f>
        <v>0</v>
      </c>
      <c r="H50" s="93">
        <f>SWAPs!F52</f>
        <v>0</v>
      </c>
      <c r="I50" s="40">
        <f>SWAPs!G52</f>
        <v>0</v>
      </c>
      <c r="J50" s="40">
        <f>SWAPs!S52</f>
        <v>0</v>
      </c>
      <c r="K50" s="41">
        <f>SWAPs!BC52*SWAPs!Q52</f>
        <v>0</v>
      </c>
      <c r="L50" s="41">
        <f>SWAPs!X52</f>
        <v>0</v>
      </c>
      <c r="M50" s="41">
        <f t="shared" si="0"/>
        <v>0</v>
      </c>
      <c r="N50" s="41">
        <f>SWAPs!Y52</f>
        <v>0</v>
      </c>
      <c r="O50" s="41">
        <f t="shared" si="1"/>
        <v>0</v>
      </c>
    </row>
    <row r="51" spans="2:15" s="28" customFormat="1" ht="16.5" x14ac:dyDescent="0.25">
      <c r="B51" s="38">
        <f>SWAPs!A53</f>
        <v>0</v>
      </c>
      <c r="C51" s="38">
        <f>SWAPs!B53</f>
        <v>0</v>
      </c>
      <c r="D51" s="38">
        <f>SWAPs!C53</f>
        <v>0</v>
      </c>
      <c r="E51" s="39">
        <f>SWAPs!D53</f>
        <v>0</v>
      </c>
      <c r="F51" s="40">
        <f>SWAPs!E53</f>
        <v>0</v>
      </c>
      <c r="G51" s="38">
        <f>SWAPs!T53</f>
        <v>0</v>
      </c>
      <c r="H51" s="93">
        <f>SWAPs!F53</f>
        <v>0</v>
      </c>
      <c r="I51" s="40">
        <f>SWAPs!G53</f>
        <v>0</v>
      </c>
      <c r="J51" s="40">
        <f>SWAPs!S53</f>
        <v>0</v>
      </c>
      <c r="K51" s="41">
        <f>SWAPs!BC53*SWAPs!Q53</f>
        <v>0</v>
      </c>
      <c r="L51" s="41">
        <f>SWAPs!X53</f>
        <v>0</v>
      </c>
      <c r="M51" s="41">
        <f t="shared" si="0"/>
        <v>0</v>
      </c>
      <c r="N51" s="41">
        <f>SWAPs!Y53</f>
        <v>0</v>
      </c>
      <c r="O51" s="41">
        <f t="shared" si="1"/>
        <v>0</v>
      </c>
    </row>
    <row r="52" spans="2:15" s="28" customFormat="1" ht="16.5" x14ac:dyDescent="0.25">
      <c r="B52" s="38">
        <f>SWAPs!A54</f>
        <v>0</v>
      </c>
      <c r="C52" s="38">
        <f>SWAPs!B54</f>
        <v>0</v>
      </c>
      <c r="D52" s="38">
        <f>SWAPs!C54</f>
        <v>0</v>
      </c>
      <c r="E52" s="39">
        <f>SWAPs!D54</f>
        <v>0</v>
      </c>
      <c r="F52" s="40">
        <f>SWAPs!E54</f>
        <v>0</v>
      </c>
      <c r="G52" s="38">
        <f>SWAPs!T54</f>
        <v>0</v>
      </c>
      <c r="H52" s="93">
        <f>SWAPs!F54</f>
        <v>0</v>
      </c>
      <c r="I52" s="40">
        <f>SWAPs!G54</f>
        <v>0</v>
      </c>
      <c r="J52" s="40">
        <f>SWAPs!S54</f>
        <v>0</v>
      </c>
      <c r="K52" s="41">
        <f>SWAPs!BC54*SWAPs!Q54</f>
        <v>0</v>
      </c>
      <c r="L52" s="41">
        <f>SWAPs!X54</f>
        <v>0</v>
      </c>
      <c r="M52" s="41">
        <f t="shared" si="0"/>
        <v>0</v>
      </c>
      <c r="N52" s="41">
        <f>SWAPs!Y54</f>
        <v>0</v>
      </c>
      <c r="O52" s="41">
        <f t="shared" si="1"/>
        <v>0</v>
      </c>
    </row>
    <row r="53" spans="2:15" s="28" customFormat="1" ht="16.5" x14ac:dyDescent="0.25">
      <c r="B53" s="38">
        <f>SWAPs!A55</f>
        <v>0</v>
      </c>
      <c r="C53" s="38">
        <f>SWAPs!B55</f>
        <v>0</v>
      </c>
      <c r="D53" s="38">
        <f>SWAPs!C55</f>
        <v>0</v>
      </c>
      <c r="E53" s="39">
        <f>SWAPs!D55</f>
        <v>0</v>
      </c>
      <c r="F53" s="40">
        <f>SWAPs!E55</f>
        <v>0</v>
      </c>
      <c r="G53" s="38">
        <f>SWAPs!T55</f>
        <v>0</v>
      </c>
      <c r="H53" s="93">
        <f>SWAPs!F55</f>
        <v>0</v>
      </c>
      <c r="I53" s="40">
        <f>SWAPs!G55</f>
        <v>0</v>
      </c>
      <c r="J53" s="40">
        <f>SWAPs!S55</f>
        <v>0</v>
      </c>
      <c r="K53" s="41">
        <f>SWAPs!BC55*SWAPs!Q55</f>
        <v>0</v>
      </c>
      <c r="L53" s="41">
        <f>SWAPs!X55</f>
        <v>0</v>
      </c>
      <c r="M53" s="41">
        <f t="shared" si="0"/>
        <v>0</v>
      </c>
      <c r="N53" s="41">
        <f>SWAPs!Y55</f>
        <v>0</v>
      </c>
      <c r="O53" s="41">
        <f t="shared" si="1"/>
        <v>0</v>
      </c>
    </row>
    <row r="54" spans="2:15" s="28" customFormat="1" ht="16.5" x14ac:dyDescent="0.25">
      <c r="B54" s="38">
        <f>SWAPs!A56</f>
        <v>0</v>
      </c>
      <c r="C54" s="38">
        <f>SWAPs!B56</f>
        <v>0</v>
      </c>
      <c r="D54" s="38">
        <f>SWAPs!C56</f>
        <v>0</v>
      </c>
      <c r="E54" s="39">
        <f>SWAPs!D56</f>
        <v>0</v>
      </c>
      <c r="F54" s="40">
        <f>SWAPs!E56</f>
        <v>0</v>
      </c>
      <c r="G54" s="38">
        <f>SWAPs!T56</f>
        <v>0</v>
      </c>
      <c r="H54" s="93">
        <f>SWAPs!F56</f>
        <v>0</v>
      </c>
      <c r="I54" s="40">
        <f>SWAPs!G56</f>
        <v>0</v>
      </c>
      <c r="J54" s="40">
        <f>SWAPs!S56</f>
        <v>0</v>
      </c>
      <c r="K54" s="41">
        <f>SWAPs!BC56*SWAPs!Q56</f>
        <v>0</v>
      </c>
      <c r="L54" s="41">
        <f>SWAPs!X56</f>
        <v>0</v>
      </c>
      <c r="M54" s="41">
        <f t="shared" si="0"/>
        <v>0</v>
      </c>
      <c r="N54" s="41">
        <f>SWAPs!Y56</f>
        <v>0</v>
      </c>
      <c r="O54" s="41">
        <f t="shared" si="1"/>
        <v>0</v>
      </c>
    </row>
    <row r="55" spans="2:15" s="28" customFormat="1" ht="16.5" x14ac:dyDescent="0.25">
      <c r="B55" s="38">
        <f>SWAPs!A57</f>
        <v>0</v>
      </c>
      <c r="C55" s="38">
        <f>SWAPs!B57</f>
        <v>0</v>
      </c>
      <c r="D55" s="38">
        <f>SWAPs!C57</f>
        <v>0</v>
      </c>
      <c r="E55" s="39">
        <f>SWAPs!D57</f>
        <v>0</v>
      </c>
      <c r="F55" s="40">
        <f>SWAPs!E57</f>
        <v>0</v>
      </c>
      <c r="G55" s="38">
        <f>SWAPs!T57</f>
        <v>0</v>
      </c>
      <c r="H55" s="93">
        <f>SWAPs!F57</f>
        <v>0</v>
      </c>
      <c r="I55" s="40">
        <f>SWAPs!G57</f>
        <v>0</v>
      </c>
      <c r="J55" s="40">
        <f>SWAPs!S57</f>
        <v>0</v>
      </c>
      <c r="K55" s="41">
        <f>SWAPs!BC57*SWAPs!Q57</f>
        <v>0</v>
      </c>
      <c r="L55" s="41">
        <f>SWAPs!X57</f>
        <v>0</v>
      </c>
      <c r="M55" s="41">
        <f t="shared" si="0"/>
        <v>0</v>
      </c>
      <c r="N55" s="41">
        <f>SWAPs!Y57</f>
        <v>0</v>
      </c>
      <c r="O55" s="41">
        <f t="shared" si="1"/>
        <v>0</v>
      </c>
    </row>
    <row r="56" spans="2:15" s="28" customFormat="1" ht="16.5" x14ac:dyDescent="0.25">
      <c r="B56" s="38">
        <f>SWAPs!A58</f>
        <v>0</v>
      </c>
      <c r="C56" s="38">
        <f>SWAPs!B58</f>
        <v>0</v>
      </c>
      <c r="D56" s="38">
        <f>SWAPs!C58</f>
        <v>0</v>
      </c>
      <c r="E56" s="39">
        <f>SWAPs!D58</f>
        <v>0</v>
      </c>
      <c r="F56" s="40">
        <f>SWAPs!E58</f>
        <v>0</v>
      </c>
      <c r="G56" s="38">
        <f>SWAPs!T58</f>
        <v>0</v>
      </c>
      <c r="H56" s="93">
        <f>SWAPs!F58</f>
        <v>0</v>
      </c>
      <c r="I56" s="40">
        <f>SWAPs!G58</f>
        <v>0</v>
      </c>
      <c r="J56" s="40">
        <f>SWAPs!S58</f>
        <v>0</v>
      </c>
      <c r="K56" s="41">
        <f>SWAPs!BC58*SWAPs!Q58</f>
        <v>0</v>
      </c>
      <c r="L56" s="41">
        <f>SWAPs!X58</f>
        <v>0</v>
      </c>
      <c r="M56" s="41">
        <f t="shared" si="0"/>
        <v>0</v>
      </c>
      <c r="N56" s="41">
        <f>SWAPs!Y58</f>
        <v>0</v>
      </c>
      <c r="O56" s="41">
        <f t="shared" si="1"/>
        <v>0</v>
      </c>
    </row>
    <row r="57" spans="2:15" s="28" customFormat="1" ht="16.5" x14ac:dyDescent="0.25">
      <c r="B57" s="38">
        <f>SWAPs!A59</f>
        <v>0</v>
      </c>
      <c r="C57" s="38">
        <f>SWAPs!B59</f>
        <v>0</v>
      </c>
      <c r="D57" s="38">
        <f>SWAPs!C59</f>
        <v>0</v>
      </c>
      <c r="E57" s="39">
        <f>SWAPs!D59</f>
        <v>0</v>
      </c>
      <c r="F57" s="40">
        <f>SWAPs!E59</f>
        <v>0</v>
      </c>
      <c r="G57" s="38">
        <f>SWAPs!T59</f>
        <v>0</v>
      </c>
      <c r="H57" s="93">
        <f>SWAPs!F59</f>
        <v>0</v>
      </c>
      <c r="I57" s="40">
        <f>SWAPs!G59</f>
        <v>0</v>
      </c>
      <c r="J57" s="40">
        <f>SWAPs!S59</f>
        <v>0</v>
      </c>
      <c r="K57" s="41">
        <f>SWAPs!BC59*SWAPs!Q59</f>
        <v>0</v>
      </c>
      <c r="L57" s="41">
        <f>SWAPs!X59</f>
        <v>0</v>
      </c>
      <c r="M57" s="41">
        <f t="shared" si="0"/>
        <v>0</v>
      </c>
      <c r="N57" s="41">
        <f>SWAPs!Y59</f>
        <v>0</v>
      </c>
      <c r="O57" s="41">
        <f t="shared" si="1"/>
        <v>0</v>
      </c>
    </row>
    <row r="58" spans="2:15" s="28" customFormat="1" ht="16.5" x14ac:dyDescent="0.25">
      <c r="B58" s="38">
        <f>SWAPs!A60</f>
        <v>0</v>
      </c>
      <c r="C58" s="38">
        <f>SWAPs!B60</f>
        <v>0</v>
      </c>
      <c r="D58" s="38">
        <f>SWAPs!C60</f>
        <v>0</v>
      </c>
      <c r="E58" s="39">
        <f>SWAPs!D60</f>
        <v>0</v>
      </c>
      <c r="F58" s="40">
        <f>SWAPs!E60</f>
        <v>0</v>
      </c>
      <c r="G58" s="38">
        <f>SWAPs!T60</f>
        <v>0</v>
      </c>
      <c r="H58" s="93">
        <f>SWAPs!F60</f>
        <v>0</v>
      </c>
      <c r="I58" s="40">
        <f>SWAPs!G60</f>
        <v>0</v>
      </c>
      <c r="J58" s="40">
        <f>SWAPs!S60</f>
        <v>0</v>
      </c>
      <c r="K58" s="41">
        <f>SWAPs!BC60*SWAPs!Q60</f>
        <v>0</v>
      </c>
      <c r="L58" s="41">
        <f>SWAPs!X60</f>
        <v>0</v>
      </c>
      <c r="M58" s="41">
        <f t="shared" si="0"/>
        <v>0</v>
      </c>
      <c r="N58" s="41">
        <f>SWAPs!Y60</f>
        <v>0</v>
      </c>
      <c r="O58" s="41">
        <f t="shared" si="1"/>
        <v>0</v>
      </c>
    </row>
    <row r="59" spans="2:15" s="28" customFormat="1" ht="16.5" x14ac:dyDescent="0.25">
      <c r="B59" s="38">
        <f>SWAPs!A61</f>
        <v>0</v>
      </c>
      <c r="C59" s="38">
        <f>SWAPs!B61</f>
        <v>0</v>
      </c>
      <c r="D59" s="38">
        <f>SWAPs!C61</f>
        <v>0</v>
      </c>
      <c r="E59" s="39">
        <f>SWAPs!D61</f>
        <v>0</v>
      </c>
      <c r="F59" s="40">
        <f>SWAPs!E61</f>
        <v>0</v>
      </c>
      <c r="G59" s="38">
        <f>SWAPs!T61</f>
        <v>0</v>
      </c>
      <c r="H59" s="93">
        <f>SWAPs!F61</f>
        <v>0</v>
      </c>
      <c r="I59" s="40">
        <f>SWAPs!G61</f>
        <v>0</v>
      </c>
      <c r="J59" s="40">
        <f>SWAPs!S61</f>
        <v>0</v>
      </c>
      <c r="K59" s="41">
        <f>SWAPs!BC61*SWAPs!Q61</f>
        <v>0</v>
      </c>
      <c r="L59" s="41">
        <f>SWAPs!X61</f>
        <v>0</v>
      </c>
      <c r="M59" s="41">
        <f t="shared" si="0"/>
        <v>0</v>
      </c>
      <c r="N59" s="41">
        <f>SWAPs!Y61</f>
        <v>0</v>
      </c>
      <c r="O59" s="41">
        <f t="shared" si="1"/>
        <v>0</v>
      </c>
    </row>
    <row r="60" spans="2:15" s="28" customFormat="1" ht="16.5" x14ac:dyDescent="0.25">
      <c r="B60" s="38">
        <f>SWAPs!A62</f>
        <v>0</v>
      </c>
      <c r="C60" s="38">
        <f>SWAPs!B62</f>
        <v>0</v>
      </c>
      <c r="D60" s="38">
        <f>SWAPs!C62</f>
        <v>0</v>
      </c>
      <c r="E60" s="39">
        <f>SWAPs!D62</f>
        <v>0</v>
      </c>
      <c r="F60" s="40">
        <f>SWAPs!E62</f>
        <v>0</v>
      </c>
      <c r="G60" s="38">
        <f>SWAPs!T62</f>
        <v>0</v>
      </c>
      <c r="H60" s="93">
        <f>SWAPs!F62</f>
        <v>0</v>
      </c>
      <c r="I60" s="40">
        <f>SWAPs!G62</f>
        <v>0</v>
      </c>
      <c r="J60" s="40">
        <f>SWAPs!S62</f>
        <v>0</v>
      </c>
      <c r="K60" s="41">
        <f>SWAPs!BC62*SWAPs!Q62</f>
        <v>0</v>
      </c>
      <c r="L60" s="41">
        <f>SWAPs!X62</f>
        <v>0</v>
      </c>
      <c r="M60" s="41">
        <f t="shared" si="0"/>
        <v>0</v>
      </c>
      <c r="N60" s="41">
        <f>SWAPs!Y62</f>
        <v>0</v>
      </c>
      <c r="O60" s="41">
        <f t="shared" si="1"/>
        <v>0</v>
      </c>
    </row>
    <row r="61" spans="2:15" s="28" customFormat="1" ht="16.5" x14ac:dyDescent="0.25">
      <c r="B61" s="38">
        <f>SWAPs!A63</f>
        <v>0</v>
      </c>
      <c r="C61" s="38">
        <f>SWAPs!B63</f>
        <v>0</v>
      </c>
      <c r="D61" s="38">
        <f>SWAPs!C63</f>
        <v>0</v>
      </c>
      <c r="E61" s="39">
        <f>SWAPs!D63</f>
        <v>0</v>
      </c>
      <c r="F61" s="40">
        <f>SWAPs!E63</f>
        <v>0</v>
      </c>
      <c r="G61" s="38">
        <f>SWAPs!T63</f>
        <v>0</v>
      </c>
      <c r="H61" s="93">
        <f>SWAPs!F63</f>
        <v>0</v>
      </c>
      <c r="I61" s="40">
        <f>SWAPs!G63</f>
        <v>0</v>
      </c>
      <c r="J61" s="40">
        <f>SWAPs!S63</f>
        <v>0</v>
      </c>
      <c r="K61" s="41">
        <f>SWAPs!BC63*SWAPs!Q63</f>
        <v>0</v>
      </c>
      <c r="L61" s="41">
        <f>SWAPs!X63</f>
        <v>0</v>
      </c>
      <c r="M61" s="41">
        <f t="shared" si="0"/>
        <v>0</v>
      </c>
      <c r="N61" s="41">
        <f>SWAPs!Y63</f>
        <v>0</v>
      </c>
      <c r="O61" s="41">
        <f t="shared" si="1"/>
        <v>0</v>
      </c>
    </row>
    <row r="62" spans="2:15" s="28" customFormat="1" ht="16.5" x14ac:dyDescent="0.25">
      <c r="B62" s="38">
        <f>SWAPs!A64</f>
        <v>0</v>
      </c>
      <c r="C62" s="38">
        <f>SWAPs!B64</f>
        <v>0</v>
      </c>
      <c r="D62" s="38">
        <f>SWAPs!C64</f>
        <v>0</v>
      </c>
      <c r="E62" s="39">
        <f>SWAPs!D64</f>
        <v>0</v>
      </c>
      <c r="F62" s="40">
        <f>SWAPs!E64</f>
        <v>0</v>
      </c>
      <c r="G62" s="38">
        <f>SWAPs!T64</f>
        <v>0</v>
      </c>
      <c r="H62" s="93">
        <f>SWAPs!F64</f>
        <v>0</v>
      </c>
      <c r="I62" s="40">
        <f>SWAPs!G64</f>
        <v>0</v>
      </c>
      <c r="J62" s="40">
        <f>SWAPs!S64</f>
        <v>0</v>
      </c>
      <c r="K62" s="41">
        <f>SWAPs!BC64*SWAPs!Q64</f>
        <v>0</v>
      </c>
      <c r="L62" s="41">
        <f>SWAPs!X64</f>
        <v>0</v>
      </c>
      <c r="M62" s="41">
        <f t="shared" si="0"/>
        <v>0</v>
      </c>
      <c r="N62" s="41">
        <f>SWAPs!Y64</f>
        <v>0</v>
      </c>
      <c r="O62" s="41">
        <f t="shared" si="1"/>
        <v>0</v>
      </c>
    </row>
    <row r="63" spans="2:15" s="28" customFormat="1" ht="16.5" x14ac:dyDescent="0.25">
      <c r="B63" s="38">
        <f>SWAPs!A65</f>
        <v>0</v>
      </c>
      <c r="C63" s="38">
        <f>SWAPs!B65</f>
        <v>0</v>
      </c>
      <c r="D63" s="38">
        <f>SWAPs!C65</f>
        <v>0</v>
      </c>
      <c r="E63" s="39">
        <f>SWAPs!D65</f>
        <v>0</v>
      </c>
      <c r="F63" s="40">
        <f>SWAPs!E65</f>
        <v>0</v>
      </c>
      <c r="G63" s="38">
        <f>SWAPs!T65</f>
        <v>0</v>
      </c>
      <c r="H63" s="93">
        <f>SWAPs!F65</f>
        <v>0</v>
      </c>
      <c r="I63" s="40">
        <f>SWAPs!G65</f>
        <v>0</v>
      </c>
      <c r="J63" s="40">
        <f>SWAPs!S65</f>
        <v>0</v>
      </c>
      <c r="K63" s="41">
        <f>SWAPs!BC65*SWAPs!Q65</f>
        <v>0</v>
      </c>
      <c r="L63" s="41">
        <f>SWAPs!X65</f>
        <v>0</v>
      </c>
      <c r="M63" s="41">
        <f t="shared" si="0"/>
        <v>0</v>
      </c>
      <c r="N63" s="41">
        <f>SWAPs!Y65</f>
        <v>0</v>
      </c>
      <c r="O63" s="41">
        <f t="shared" si="1"/>
        <v>0</v>
      </c>
    </row>
    <row r="64" spans="2:15" s="28" customFormat="1" ht="16.5" x14ac:dyDescent="0.25">
      <c r="B64" s="38">
        <f>SWAPs!A66</f>
        <v>0</v>
      </c>
      <c r="C64" s="38">
        <f>SWAPs!B66</f>
        <v>0</v>
      </c>
      <c r="D64" s="38">
        <f>SWAPs!C66</f>
        <v>0</v>
      </c>
      <c r="E64" s="39">
        <f>SWAPs!D66</f>
        <v>0</v>
      </c>
      <c r="F64" s="40">
        <f>SWAPs!E66</f>
        <v>0</v>
      </c>
      <c r="G64" s="38">
        <f>SWAPs!T66</f>
        <v>0</v>
      </c>
      <c r="H64" s="93">
        <f>SWAPs!F66</f>
        <v>0</v>
      </c>
      <c r="I64" s="40">
        <f>SWAPs!G66</f>
        <v>0</v>
      </c>
      <c r="J64" s="40">
        <f>SWAPs!S66</f>
        <v>0</v>
      </c>
      <c r="K64" s="41">
        <f>SWAPs!BC66*SWAPs!Q66</f>
        <v>0</v>
      </c>
      <c r="L64" s="41">
        <f>SWAPs!X66</f>
        <v>0</v>
      </c>
      <c r="M64" s="41">
        <f t="shared" si="0"/>
        <v>0</v>
      </c>
      <c r="N64" s="41">
        <f>SWAPs!Y66</f>
        <v>0</v>
      </c>
      <c r="O64" s="41">
        <f t="shared" si="1"/>
        <v>0</v>
      </c>
    </row>
    <row r="65" spans="2:15" s="28" customFormat="1" ht="16.5" x14ac:dyDescent="0.25">
      <c r="B65" s="38">
        <f>SWAPs!A67</f>
        <v>0</v>
      </c>
      <c r="C65" s="38">
        <f>SWAPs!B67</f>
        <v>0</v>
      </c>
      <c r="D65" s="38">
        <f>SWAPs!C67</f>
        <v>0</v>
      </c>
      <c r="E65" s="39">
        <f>SWAPs!D67</f>
        <v>0</v>
      </c>
      <c r="F65" s="40">
        <f>SWAPs!E67</f>
        <v>0</v>
      </c>
      <c r="G65" s="38">
        <f>SWAPs!T67</f>
        <v>0</v>
      </c>
      <c r="H65" s="93">
        <f>SWAPs!F67</f>
        <v>0</v>
      </c>
      <c r="I65" s="40">
        <f>SWAPs!G67</f>
        <v>0</v>
      </c>
      <c r="J65" s="40">
        <f>SWAPs!S67</f>
        <v>0</v>
      </c>
      <c r="K65" s="41">
        <f>SWAPs!BC67*SWAPs!Q67</f>
        <v>0</v>
      </c>
      <c r="L65" s="41">
        <f>SWAPs!X67</f>
        <v>0</v>
      </c>
      <c r="M65" s="41">
        <f t="shared" si="0"/>
        <v>0</v>
      </c>
      <c r="N65" s="41">
        <f>SWAPs!Y67</f>
        <v>0</v>
      </c>
      <c r="O65" s="41">
        <f t="shared" si="1"/>
        <v>0</v>
      </c>
    </row>
    <row r="66" spans="2:15" s="28" customFormat="1" ht="16.5" x14ac:dyDescent="0.25">
      <c r="B66" s="38">
        <f>SWAPs!A68</f>
        <v>0</v>
      </c>
      <c r="C66" s="38">
        <f>SWAPs!B68</f>
        <v>0</v>
      </c>
      <c r="D66" s="38">
        <f>SWAPs!C68</f>
        <v>0</v>
      </c>
      <c r="E66" s="39">
        <f>SWAPs!D68</f>
        <v>0</v>
      </c>
      <c r="F66" s="40">
        <f>SWAPs!E68</f>
        <v>0</v>
      </c>
      <c r="G66" s="38">
        <f>SWAPs!T68</f>
        <v>0</v>
      </c>
      <c r="H66" s="93">
        <f>SWAPs!F68</f>
        <v>0</v>
      </c>
      <c r="I66" s="40">
        <f>SWAPs!G68</f>
        <v>0</v>
      </c>
      <c r="J66" s="40">
        <f>SWAPs!S68</f>
        <v>0</v>
      </c>
      <c r="K66" s="41">
        <f>SWAPs!BC68*SWAPs!Q68</f>
        <v>0</v>
      </c>
      <c r="L66" s="41">
        <f>SWAPs!X68</f>
        <v>0</v>
      </c>
      <c r="M66" s="41">
        <f t="shared" si="0"/>
        <v>0</v>
      </c>
      <c r="N66" s="41">
        <f>SWAPs!Y68</f>
        <v>0</v>
      </c>
      <c r="O66" s="41">
        <f t="shared" si="1"/>
        <v>0</v>
      </c>
    </row>
    <row r="67" spans="2:15" s="28" customFormat="1" ht="16.5" x14ac:dyDescent="0.25">
      <c r="B67" s="38">
        <f>SWAPs!A69</f>
        <v>0</v>
      </c>
      <c r="C67" s="38">
        <f>SWAPs!B69</f>
        <v>0</v>
      </c>
      <c r="D67" s="38">
        <f>SWAPs!C69</f>
        <v>0</v>
      </c>
      <c r="E67" s="39">
        <f>SWAPs!D69</f>
        <v>0</v>
      </c>
      <c r="F67" s="40">
        <f>SWAPs!E69</f>
        <v>0</v>
      </c>
      <c r="G67" s="38">
        <f>SWAPs!T69</f>
        <v>0</v>
      </c>
      <c r="H67" s="93">
        <f>SWAPs!F69</f>
        <v>0</v>
      </c>
      <c r="I67" s="40">
        <f>SWAPs!G69</f>
        <v>0</v>
      </c>
      <c r="J67" s="40">
        <f>SWAPs!S69</f>
        <v>0</v>
      </c>
      <c r="K67" s="41">
        <f>SWAPs!BC69*SWAPs!Q69</f>
        <v>0</v>
      </c>
      <c r="L67" s="41">
        <f>SWAPs!X69</f>
        <v>0</v>
      </c>
      <c r="M67" s="41">
        <f t="shared" si="0"/>
        <v>0</v>
      </c>
      <c r="N67" s="41">
        <f>SWAPs!Y69</f>
        <v>0</v>
      </c>
      <c r="O67" s="41">
        <f t="shared" si="1"/>
        <v>0</v>
      </c>
    </row>
    <row r="68" spans="2:15" s="28" customFormat="1" ht="16.5" x14ac:dyDescent="0.25">
      <c r="B68" s="38">
        <f>SWAPs!A70</f>
        <v>0</v>
      </c>
      <c r="C68" s="38">
        <f>SWAPs!B70</f>
        <v>0</v>
      </c>
      <c r="D68" s="38">
        <f>SWAPs!C70</f>
        <v>0</v>
      </c>
      <c r="E68" s="39">
        <f>SWAPs!D70</f>
        <v>0</v>
      </c>
      <c r="F68" s="40">
        <f>SWAPs!E70</f>
        <v>0</v>
      </c>
      <c r="G68" s="38">
        <f>SWAPs!T70</f>
        <v>0</v>
      </c>
      <c r="H68" s="93">
        <f>SWAPs!F70</f>
        <v>0</v>
      </c>
      <c r="I68" s="40">
        <f>SWAPs!G70</f>
        <v>0</v>
      </c>
      <c r="J68" s="40">
        <f>SWAPs!S70</f>
        <v>0</v>
      </c>
      <c r="K68" s="41">
        <f>SWAPs!BC70*SWAPs!Q70</f>
        <v>0</v>
      </c>
      <c r="L68" s="41">
        <f>SWAPs!X70</f>
        <v>0</v>
      </c>
      <c r="M68" s="41">
        <f t="shared" si="0"/>
        <v>0</v>
      </c>
      <c r="N68" s="41">
        <f>SWAPs!Y70</f>
        <v>0</v>
      </c>
      <c r="O68" s="41">
        <f t="shared" si="1"/>
        <v>0</v>
      </c>
    </row>
    <row r="69" spans="2:15" s="28" customFormat="1" ht="16.5" x14ac:dyDescent="0.25">
      <c r="B69" s="38">
        <f>SWAPs!A71</f>
        <v>0</v>
      </c>
      <c r="C69" s="38">
        <f>SWAPs!B71</f>
        <v>0</v>
      </c>
      <c r="D69" s="38">
        <f>SWAPs!C71</f>
        <v>0</v>
      </c>
      <c r="E69" s="39">
        <f>SWAPs!D71</f>
        <v>0</v>
      </c>
      <c r="F69" s="40">
        <f>SWAPs!E71</f>
        <v>0</v>
      </c>
      <c r="G69" s="38">
        <f>SWAPs!T71</f>
        <v>0</v>
      </c>
      <c r="H69" s="93">
        <f>SWAPs!F71</f>
        <v>0</v>
      </c>
      <c r="I69" s="40">
        <f>SWAPs!G71</f>
        <v>0</v>
      </c>
      <c r="J69" s="40">
        <f>SWAPs!S71</f>
        <v>0</v>
      </c>
      <c r="K69" s="41">
        <f>SWAPs!BC71*SWAPs!Q71</f>
        <v>0</v>
      </c>
      <c r="L69" s="41">
        <f>SWAPs!X71</f>
        <v>0</v>
      </c>
      <c r="M69" s="41">
        <f t="shared" si="0"/>
        <v>0</v>
      </c>
      <c r="N69" s="41">
        <f>SWAPs!Y71</f>
        <v>0</v>
      </c>
      <c r="O69" s="41">
        <f t="shared" si="1"/>
        <v>0</v>
      </c>
    </row>
    <row r="70" spans="2:15" s="28" customFormat="1" ht="16.5" x14ac:dyDescent="0.25">
      <c r="B70" s="38">
        <f>SWAPs!A72</f>
        <v>0</v>
      </c>
      <c r="C70" s="38">
        <f>SWAPs!B72</f>
        <v>0</v>
      </c>
      <c r="D70" s="38">
        <f>SWAPs!C72</f>
        <v>0</v>
      </c>
      <c r="E70" s="39">
        <f>SWAPs!D72</f>
        <v>0</v>
      </c>
      <c r="F70" s="40">
        <f>SWAPs!E72</f>
        <v>0</v>
      </c>
      <c r="G70" s="38">
        <f>SWAPs!T72</f>
        <v>0</v>
      </c>
      <c r="H70" s="93">
        <f>SWAPs!F72</f>
        <v>0</v>
      </c>
      <c r="I70" s="40">
        <f>SWAPs!G72</f>
        <v>0</v>
      </c>
      <c r="J70" s="40">
        <f>SWAPs!S72</f>
        <v>0</v>
      </c>
      <c r="K70" s="41">
        <f>SWAPs!BC72*SWAPs!Q72</f>
        <v>0</v>
      </c>
      <c r="L70" s="41">
        <f>SWAPs!X72</f>
        <v>0</v>
      </c>
      <c r="M70" s="41">
        <f t="shared" si="0"/>
        <v>0</v>
      </c>
      <c r="N70" s="41">
        <f>SWAPs!Y72</f>
        <v>0</v>
      </c>
      <c r="O70" s="41">
        <f t="shared" si="1"/>
        <v>0</v>
      </c>
    </row>
    <row r="71" spans="2:15" s="28" customFormat="1" ht="16.5" x14ac:dyDescent="0.25">
      <c r="B71" s="38">
        <f>SWAPs!A73</f>
        <v>0</v>
      </c>
      <c r="C71" s="38">
        <f>SWAPs!B73</f>
        <v>0</v>
      </c>
      <c r="D71" s="38">
        <f>SWAPs!C73</f>
        <v>0</v>
      </c>
      <c r="E71" s="39">
        <f>SWAPs!D73</f>
        <v>0</v>
      </c>
      <c r="F71" s="40">
        <f>SWAPs!E73</f>
        <v>0</v>
      </c>
      <c r="G71" s="38">
        <f>SWAPs!T73</f>
        <v>0</v>
      </c>
      <c r="H71" s="93">
        <f>SWAPs!F73</f>
        <v>0</v>
      </c>
      <c r="I71" s="40">
        <f>SWAPs!G73</f>
        <v>0</v>
      </c>
      <c r="J71" s="40">
        <f>SWAPs!S73</f>
        <v>0</v>
      </c>
      <c r="K71" s="41">
        <f>SWAPs!BC73*SWAPs!Q73</f>
        <v>0</v>
      </c>
      <c r="L71" s="41">
        <f>SWAPs!X73</f>
        <v>0</v>
      </c>
      <c r="M71" s="41">
        <f t="shared" si="0"/>
        <v>0</v>
      </c>
      <c r="N71" s="41">
        <f>SWAPs!Y73</f>
        <v>0</v>
      </c>
      <c r="O71" s="41">
        <f t="shared" si="1"/>
        <v>0</v>
      </c>
    </row>
    <row r="72" spans="2:15" s="28" customFormat="1" ht="16.5" x14ac:dyDescent="0.25">
      <c r="B72" s="38">
        <f>SWAPs!A74</f>
        <v>0</v>
      </c>
      <c r="C72" s="38">
        <f>SWAPs!B74</f>
        <v>0</v>
      </c>
      <c r="D72" s="38">
        <f>SWAPs!C74</f>
        <v>0</v>
      </c>
      <c r="E72" s="39">
        <f>SWAPs!D74</f>
        <v>0</v>
      </c>
      <c r="F72" s="40">
        <f>SWAPs!E74</f>
        <v>0</v>
      </c>
      <c r="G72" s="38">
        <f>SWAPs!T74</f>
        <v>0</v>
      </c>
      <c r="H72" s="93">
        <f>SWAPs!F74</f>
        <v>0</v>
      </c>
      <c r="I72" s="40">
        <f>SWAPs!G74</f>
        <v>0</v>
      </c>
      <c r="J72" s="40">
        <f>SWAPs!S74</f>
        <v>0</v>
      </c>
      <c r="K72" s="41">
        <f>SWAPs!BC74*SWAPs!Q74</f>
        <v>0</v>
      </c>
      <c r="L72" s="41">
        <f>SWAPs!X74</f>
        <v>0</v>
      </c>
      <c r="M72" s="41">
        <f t="shared" si="0"/>
        <v>0</v>
      </c>
      <c r="N72" s="41">
        <f>SWAPs!Y74</f>
        <v>0</v>
      </c>
      <c r="O72" s="41">
        <f t="shared" si="1"/>
        <v>0</v>
      </c>
    </row>
    <row r="73" spans="2:15" s="28" customFormat="1" ht="16.5" x14ac:dyDescent="0.25">
      <c r="B73" s="38">
        <f>SWAPs!A75</f>
        <v>0</v>
      </c>
      <c r="C73" s="38">
        <f>SWAPs!B75</f>
        <v>0</v>
      </c>
      <c r="D73" s="38">
        <f>SWAPs!C75</f>
        <v>0</v>
      </c>
      <c r="E73" s="39">
        <f>SWAPs!D75</f>
        <v>0</v>
      </c>
      <c r="F73" s="40">
        <f>SWAPs!E75</f>
        <v>0</v>
      </c>
      <c r="G73" s="38">
        <f>SWAPs!T75</f>
        <v>0</v>
      </c>
      <c r="H73" s="93">
        <f>SWAPs!F75</f>
        <v>0</v>
      </c>
      <c r="I73" s="40">
        <f>SWAPs!G75</f>
        <v>0</v>
      </c>
      <c r="J73" s="40">
        <f>SWAPs!S75</f>
        <v>0</v>
      </c>
      <c r="K73" s="41">
        <f>SWAPs!BC75*SWAPs!Q75</f>
        <v>0</v>
      </c>
      <c r="L73" s="41">
        <f>SWAPs!X75</f>
        <v>0</v>
      </c>
      <c r="M73" s="41">
        <f t="shared" ref="M73:M136" si="2">K73+L73</f>
        <v>0</v>
      </c>
      <c r="N73" s="41">
        <f>SWAPs!Y75</f>
        <v>0</v>
      </c>
      <c r="O73" s="41">
        <f t="shared" ref="O73:O136" si="3">M73-N73</f>
        <v>0</v>
      </c>
    </row>
    <row r="74" spans="2:15" s="28" customFormat="1" ht="16.5" x14ac:dyDescent="0.25">
      <c r="B74" s="38">
        <f>SWAPs!A76</f>
        <v>0</v>
      </c>
      <c r="C74" s="38">
        <f>SWAPs!B76</f>
        <v>0</v>
      </c>
      <c r="D74" s="38">
        <f>SWAPs!C76</f>
        <v>0</v>
      </c>
      <c r="E74" s="39">
        <f>SWAPs!D76</f>
        <v>0</v>
      </c>
      <c r="F74" s="40">
        <f>SWAPs!E76</f>
        <v>0</v>
      </c>
      <c r="G74" s="38">
        <f>SWAPs!T76</f>
        <v>0</v>
      </c>
      <c r="H74" s="93">
        <f>SWAPs!F76</f>
        <v>0</v>
      </c>
      <c r="I74" s="40">
        <f>SWAPs!G76</f>
        <v>0</v>
      </c>
      <c r="J74" s="40">
        <f>SWAPs!S76</f>
        <v>0</v>
      </c>
      <c r="K74" s="41">
        <f>SWAPs!BC76*SWAPs!Q76</f>
        <v>0</v>
      </c>
      <c r="L74" s="41">
        <f>SWAPs!X76</f>
        <v>0</v>
      </c>
      <c r="M74" s="41">
        <f t="shared" si="2"/>
        <v>0</v>
      </c>
      <c r="N74" s="41">
        <f>SWAPs!Y76</f>
        <v>0</v>
      </c>
      <c r="O74" s="41">
        <f t="shared" si="3"/>
        <v>0</v>
      </c>
    </row>
    <row r="75" spans="2:15" s="28" customFormat="1" ht="16.5" x14ac:dyDescent="0.25">
      <c r="B75" s="38">
        <f>SWAPs!A77</f>
        <v>0</v>
      </c>
      <c r="C75" s="38">
        <f>SWAPs!B77</f>
        <v>0</v>
      </c>
      <c r="D75" s="38">
        <f>SWAPs!C77</f>
        <v>0</v>
      </c>
      <c r="E75" s="39">
        <f>SWAPs!D77</f>
        <v>0</v>
      </c>
      <c r="F75" s="40">
        <f>SWAPs!E77</f>
        <v>0</v>
      </c>
      <c r="G75" s="38">
        <f>SWAPs!T77</f>
        <v>0</v>
      </c>
      <c r="H75" s="93">
        <f>SWAPs!F77</f>
        <v>0</v>
      </c>
      <c r="I75" s="40">
        <f>SWAPs!G77</f>
        <v>0</v>
      </c>
      <c r="J75" s="40">
        <f>SWAPs!S77</f>
        <v>0</v>
      </c>
      <c r="K75" s="41">
        <f>SWAPs!BC77*SWAPs!Q77</f>
        <v>0</v>
      </c>
      <c r="L75" s="41">
        <f>SWAPs!X77</f>
        <v>0</v>
      </c>
      <c r="M75" s="41">
        <f t="shared" si="2"/>
        <v>0</v>
      </c>
      <c r="N75" s="41">
        <f>SWAPs!Y77</f>
        <v>0</v>
      </c>
      <c r="O75" s="41">
        <f t="shared" si="3"/>
        <v>0</v>
      </c>
    </row>
    <row r="76" spans="2:15" s="28" customFormat="1" ht="16.5" x14ac:dyDescent="0.25">
      <c r="B76" s="38">
        <f>SWAPs!A78</f>
        <v>0</v>
      </c>
      <c r="C76" s="38">
        <f>SWAPs!B78</f>
        <v>0</v>
      </c>
      <c r="D76" s="38">
        <f>SWAPs!C78</f>
        <v>0</v>
      </c>
      <c r="E76" s="39">
        <f>SWAPs!D78</f>
        <v>0</v>
      </c>
      <c r="F76" s="40">
        <f>SWAPs!E78</f>
        <v>0</v>
      </c>
      <c r="G76" s="38">
        <f>SWAPs!T78</f>
        <v>0</v>
      </c>
      <c r="H76" s="93">
        <f>SWAPs!F78</f>
        <v>0</v>
      </c>
      <c r="I76" s="40">
        <f>SWAPs!G78</f>
        <v>0</v>
      </c>
      <c r="J76" s="40">
        <f>SWAPs!S78</f>
        <v>0</v>
      </c>
      <c r="K76" s="41">
        <f>SWAPs!BC78*SWAPs!Q78</f>
        <v>0</v>
      </c>
      <c r="L76" s="41">
        <f>SWAPs!X78</f>
        <v>0</v>
      </c>
      <c r="M76" s="41">
        <f t="shared" si="2"/>
        <v>0</v>
      </c>
      <c r="N76" s="41">
        <f>SWAPs!Y78</f>
        <v>0</v>
      </c>
      <c r="O76" s="41">
        <f t="shared" si="3"/>
        <v>0</v>
      </c>
    </row>
    <row r="77" spans="2:15" s="28" customFormat="1" ht="16.5" x14ac:dyDescent="0.25">
      <c r="B77" s="38">
        <f>SWAPs!A79</f>
        <v>0</v>
      </c>
      <c r="C77" s="38">
        <f>SWAPs!B79</f>
        <v>0</v>
      </c>
      <c r="D77" s="38">
        <f>SWAPs!C79</f>
        <v>0</v>
      </c>
      <c r="E77" s="39">
        <f>SWAPs!D79</f>
        <v>0</v>
      </c>
      <c r="F77" s="40">
        <f>SWAPs!E79</f>
        <v>0</v>
      </c>
      <c r="G77" s="38">
        <f>SWAPs!T79</f>
        <v>0</v>
      </c>
      <c r="H77" s="93">
        <f>SWAPs!F79</f>
        <v>0</v>
      </c>
      <c r="I77" s="40">
        <f>SWAPs!G79</f>
        <v>0</v>
      </c>
      <c r="J77" s="40">
        <f>SWAPs!S79</f>
        <v>0</v>
      </c>
      <c r="K77" s="41">
        <f>SWAPs!BC79*SWAPs!Q79</f>
        <v>0</v>
      </c>
      <c r="L77" s="41">
        <f>SWAPs!X79</f>
        <v>0</v>
      </c>
      <c r="M77" s="41">
        <f t="shared" si="2"/>
        <v>0</v>
      </c>
      <c r="N77" s="41">
        <f>SWAPs!Y79</f>
        <v>0</v>
      </c>
      <c r="O77" s="41">
        <f t="shared" si="3"/>
        <v>0</v>
      </c>
    </row>
    <row r="78" spans="2:15" s="28" customFormat="1" ht="16.5" x14ac:dyDescent="0.25">
      <c r="B78" s="38">
        <f>SWAPs!A80</f>
        <v>0</v>
      </c>
      <c r="C78" s="38">
        <f>SWAPs!B80</f>
        <v>0</v>
      </c>
      <c r="D78" s="38">
        <f>SWAPs!C80</f>
        <v>0</v>
      </c>
      <c r="E78" s="39">
        <f>SWAPs!D80</f>
        <v>0</v>
      </c>
      <c r="F78" s="40">
        <f>SWAPs!E80</f>
        <v>0</v>
      </c>
      <c r="G78" s="38">
        <f>SWAPs!T80</f>
        <v>0</v>
      </c>
      <c r="H78" s="93">
        <f>SWAPs!F80</f>
        <v>0</v>
      </c>
      <c r="I78" s="40">
        <f>SWAPs!G80</f>
        <v>0</v>
      </c>
      <c r="J78" s="40">
        <f>SWAPs!S80</f>
        <v>0</v>
      </c>
      <c r="K78" s="41">
        <f>SWAPs!BC80*SWAPs!Q80</f>
        <v>0</v>
      </c>
      <c r="L78" s="41">
        <f>SWAPs!X80</f>
        <v>0</v>
      </c>
      <c r="M78" s="41">
        <f t="shared" si="2"/>
        <v>0</v>
      </c>
      <c r="N78" s="41">
        <f>SWAPs!Y80</f>
        <v>0</v>
      </c>
      <c r="O78" s="41">
        <f t="shared" si="3"/>
        <v>0</v>
      </c>
    </row>
    <row r="79" spans="2:15" s="28" customFormat="1" ht="16.5" x14ac:dyDescent="0.25">
      <c r="B79" s="38">
        <f>SWAPs!A81</f>
        <v>0</v>
      </c>
      <c r="C79" s="38">
        <f>SWAPs!B81</f>
        <v>0</v>
      </c>
      <c r="D79" s="38">
        <f>SWAPs!C81</f>
        <v>0</v>
      </c>
      <c r="E79" s="39">
        <f>SWAPs!D81</f>
        <v>0</v>
      </c>
      <c r="F79" s="40">
        <f>SWAPs!E81</f>
        <v>0</v>
      </c>
      <c r="G79" s="38">
        <f>SWAPs!T81</f>
        <v>0</v>
      </c>
      <c r="H79" s="93">
        <f>SWAPs!F81</f>
        <v>0</v>
      </c>
      <c r="I79" s="40">
        <f>SWAPs!G81</f>
        <v>0</v>
      </c>
      <c r="J79" s="40">
        <f>SWAPs!S81</f>
        <v>0</v>
      </c>
      <c r="K79" s="41">
        <f>SWAPs!BC81*SWAPs!Q81</f>
        <v>0</v>
      </c>
      <c r="L79" s="41">
        <f>SWAPs!X81</f>
        <v>0</v>
      </c>
      <c r="M79" s="41">
        <f t="shared" si="2"/>
        <v>0</v>
      </c>
      <c r="N79" s="41">
        <f>SWAPs!Y81</f>
        <v>0</v>
      </c>
      <c r="O79" s="41">
        <f t="shared" si="3"/>
        <v>0</v>
      </c>
    </row>
    <row r="80" spans="2:15" s="28" customFormat="1" ht="16.5" x14ac:dyDescent="0.25">
      <c r="B80" s="38">
        <f>SWAPs!A82</f>
        <v>0</v>
      </c>
      <c r="C80" s="38">
        <f>SWAPs!B82</f>
        <v>0</v>
      </c>
      <c r="D80" s="38">
        <f>SWAPs!C82</f>
        <v>0</v>
      </c>
      <c r="E80" s="39">
        <f>SWAPs!D82</f>
        <v>0</v>
      </c>
      <c r="F80" s="40">
        <f>SWAPs!E82</f>
        <v>0</v>
      </c>
      <c r="G80" s="38">
        <f>SWAPs!T82</f>
        <v>0</v>
      </c>
      <c r="H80" s="93">
        <f>SWAPs!F82</f>
        <v>0</v>
      </c>
      <c r="I80" s="40">
        <f>SWAPs!G82</f>
        <v>0</v>
      </c>
      <c r="J80" s="40">
        <f>SWAPs!S82</f>
        <v>0</v>
      </c>
      <c r="K80" s="41">
        <f>SWAPs!BC82*SWAPs!Q82</f>
        <v>0</v>
      </c>
      <c r="L80" s="41">
        <f>SWAPs!X82</f>
        <v>0</v>
      </c>
      <c r="M80" s="41">
        <f t="shared" si="2"/>
        <v>0</v>
      </c>
      <c r="N80" s="41">
        <f>SWAPs!Y82</f>
        <v>0</v>
      </c>
      <c r="O80" s="41">
        <f t="shared" si="3"/>
        <v>0</v>
      </c>
    </row>
    <row r="81" spans="2:15" s="28" customFormat="1" ht="16.5" x14ac:dyDescent="0.25">
      <c r="B81" s="38">
        <f>SWAPs!A83</f>
        <v>0</v>
      </c>
      <c r="C81" s="38">
        <f>SWAPs!B83</f>
        <v>0</v>
      </c>
      <c r="D81" s="38">
        <f>SWAPs!C83</f>
        <v>0</v>
      </c>
      <c r="E81" s="39">
        <f>SWAPs!D83</f>
        <v>0</v>
      </c>
      <c r="F81" s="40">
        <f>SWAPs!E83</f>
        <v>0</v>
      </c>
      <c r="G81" s="38">
        <f>SWAPs!T83</f>
        <v>0</v>
      </c>
      <c r="H81" s="93">
        <f>SWAPs!F83</f>
        <v>0</v>
      </c>
      <c r="I81" s="40">
        <f>SWAPs!G83</f>
        <v>0</v>
      </c>
      <c r="J81" s="40">
        <f>SWAPs!S83</f>
        <v>0</v>
      </c>
      <c r="K81" s="41">
        <f>SWAPs!BC83*SWAPs!Q83</f>
        <v>0</v>
      </c>
      <c r="L81" s="41">
        <f>SWAPs!X83</f>
        <v>0</v>
      </c>
      <c r="M81" s="41">
        <f t="shared" si="2"/>
        <v>0</v>
      </c>
      <c r="N81" s="41">
        <f>SWAPs!Y83</f>
        <v>0</v>
      </c>
      <c r="O81" s="41">
        <f t="shared" si="3"/>
        <v>0</v>
      </c>
    </row>
    <row r="82" spans="2:15" s="28" customFormat="1" ht="16.5" x14ac:dyDescent="0.25">
      <c r="B82" s="38">
        <f>SWAPs!A84</f>
        <v>0</v>
      </c>
      <c r="C82" s="38">
        <f>SWAPs!B84</f>
        <v>0</v>
      </c>
      <c r="D82" s="38">
        <f>SWAPs!C84</f>
        <v>0</v>
      </c>
      <c r="E82" s="39">
        <f>SWAPs!D84</f>
        <v>0</v>
      </c>
      <c r="F82" s="40">
        <f>SWAPs!E84</f>
        <v>0</v>
      </c>
      <c r="G82" s="38">
        <f>SWAPs!T84</f>
        <v>0</v>
      </c>
      <c r="H82" s="93">
        <f>SWAPs!F84</f>
        <v>0</v>
      </c>
      <c r="I82" s="40">
        <f>SWAPs!G84</f>
        <v>0</v>
      </c>
      <c r="J82" s="40">
        <f>SWAPs!S84</f>
        <v>0</v>
      </c>
      <c r="K82" s="41">
        <f>SWAPs!BC84*SWAPs!Q84</f>
        <v>0</v>
      </c>
      <c r="L82" s="41">
        <f>SWAPs!X84</f>
        <v>0</v>
      </c>
      <c r="M82" s="41">
        <f t="shared" si="2"/>
        <v>0</v>
      </c>
      <c r="N82" s="41">
        <f>SWAPs!Y84</f>
        <v>0</v>
      </c>
      <c r="O82" s="41">
        <f t="shared" si="3"/>
        <v>0</v>
      </c>
    </row>
    <row r="83" spans="2:15" s="28" customFormat="1" ht="16.5" x14ac:dyDescent="0.25">
      <c r="B83" s="38">
        <f>SWAPs!A85</f>
        <v>0</v>
      </c>
      <c r="C83" s="38">
        <f>SWAPs!B85</f>
        <v>0</v>
      </c>
      <c r="D83" s="38">
        <f>SWAPs!C85</f>
        <v>0</v>
      </c>
      <c r="E83" s="39">
        <f>SWAPs!D85</f>
        <v>0</v>
      </c>
      <c r="F83" s="40">
        <f>SWAPs!E85</f>
        <v>0</v>
      </c>
      <c r="G83" s="38">
        <f>SWAPs!T85</f>
        <v>0</v>
      </c>
      <c r="H83" s="93">
        <f>SWAPs!F85</f>
        <v>0</v>
      </c>
      <c r="I83" s="40">
        <f>SWAPs!G85</f>
        <v>0</v>
      </c>
      <c r="J83" s="40">
        <f>SWAPs!S85</f>
        <v>0</v>
      </c>
      <c r="K83" s="41">
        <f>SWAPs!BC85*SWAPs!Q85</f>
        <v>0</v>
      </c>
      <c r="L83" s="41">
        <f>SWAPs!X85</f>
        <v>0</v>
      </c>
      <c r="M83" s="41">
        <f t="shared" si="2"/>
        <v>0</v>
      </c>
      <c r="N83" s="41">
        <f>SWAPs!Y85</f>
        <v>0</v>
      </c>
      <c r="O83" s="41">
        <f t="shared" si="3"/>
        <v>0</v>
      </c>
    </row>
    <row r="84" spans="2:15" s="28" customFormat="1" ht="16.5" x14ac:dyDescent="0.25">
      <c r="B84" s="38">
        <f>SWAPs!A86</f>
        <v>0</v>
      </c>
      <c r="C84" s="38">
        <f>SWAPs!B86</f>
        <v>0</v>
      </c>
      <c r="D84" s="38">
        <f>SWAPs!C86</f>
        <v>0</v>
      </c>
      <c r="E84" s="39">
        <f>SWAPs!D86</f>
        <v>0</v>
      </c>
      <c r="F84" s="40">
        <f>SWAPs!E86</f>
        <v>0</v>
      </c>
      <c r="G84" s="38">
        <f>SWAPs!T86</f>
        <v>0</v>
      </c>
      <c r="H84" s="93">
        <f>SWAPs!F86</f>
        <v>0</v>
      </c>
      <c r="I84" s="40">
        <f>SWAPs!G86</f>
        <v>0</v>
      </c>
      <c r="J84" s="40">
        <f>SWAPs!S86</f>
        <v>0</v>
      </c>
      <c r="K84" s="41">
        <f>SWAPs!BC86*SWAPs!Q86</f>
        <v>0</v>
      </c>
      <c r="L84" s="41">
        <f>SWAPs!X86</f>
        <v>0</v>
      </c>
      <c r="M84" s="41">
        <f t="shared" si="2"/>
        <v>0</v>
      </c>
      <c r="N84" s="41">
        <f>SWAPs!Y86</f>
        <v>0</v>
      </c>
      <c r="O84" s="41">
        <f t="shared" si="3"/>
        <v>0</v>
      </c>
    </row>
    <row r="85" spans="2:15" s="28" customFormat="1" ht="16.5" x14ac:dyDescent="0.25">
      <c r="B85" s="38">
        <f>SWAPs!A87</f>
        <v>0</v>
      </c>
      <c r="C85" s="38">
        <f>SWAPs!B87</f>
        <v>0</v>
      </c>
      <c r="D85" s="38">
        <f>SWAPs!C87</f>
        <v>0</v>
      </c>
      <c r="E85" s="39">
        <f>SWAPs!D87</f>
        <v>0</v>
      </c>
      <c r="F85" s="40">
        <f>SWAPs!E87</f>
        <v>0</v>
      </c>
      <c r="G85" s="38">
        <f>SWAPs!T87</f>
        <v>0</v>
      </c>
      <c r="H85" s="93">
        <f>SWAPs!F87</f>
        <v>0</v>
      </c>
      <c r="I85" s="40">
        <f>SWAPs!G87</f>
        <v>0</v>
      </c>
      <c r="J85" s="40">
        <f>SWAPs!S87</f>
        <v>0</v>
      </c>
      <c r="K85" s="41">
        <f>SWAPs!BC87*SWAPs!Q87</f>
        <v>0</v>
      </c>
      <c r="L85" s="41">
        <f>SWAPs!X87</f>
        <v>0</v>
      </c>
      <c r="M85" s="41">
        <f t="shared" si="2"/>
        <v>0</v>
      </c>
      <c r="N85" s="41">
        <f>SWAPs!Y87</f>
        <v>0</v>
      </c>
      <c r="O85" s="41">
        <f t="shared" si="3"/>
        <v>0</v>
      </c>
    </row>
    <row r="86" spans="2:15" s="28" customFormat="1" ht="16.5" x14ac:dyDescent="0.25">
      <c r="B86" s="38">
        <f>SWAPs!A88</f>
        <v>0</v>
      </c>
      <c r="C86" s="38">
        <f>SWAPs!B88</f>
        <v>0</v>
      </c>
      <c r="D86" s="38">
        <f>SWAPs!C88</f>
        <v>0</v>
      </c>
      <c r="E86" s="39">
        <f>SWAPs!D88</f>
        <v>0</v>
      </c>
      <c r="F86" s="40">
        <f>SWAPs!E88</f>
        <v>0</v>
      </c>
      <c r="G86" s="38">
        <f>SWAPs!T88</f>
        <v>0</v>
      </c>
      <c r="H86" s="93">
        <f>SWAPs!F88</f>
        <v>0</v>
      </c>
      <c r="I86" s="40">
        <f>SWAPs!G88</f>
        <v>0</v>
      </c>
      <c r="J86" s="40">
        <f>SWAPs!S88</f>
        <v>0</v>
      </c>
      <c r="K86" s="41">
        <f>SWAPs!BC88*SWAPs!Q88</f>
        <v>0</v>
      </c>
      <c r="L86" s="41">
        <f>SWAPs!X88</f>
        <v>0</v>
      </c>
      <c r="M86" s="41">
        <f t="shared" si="2"/>
        <v>0</v>
      </c>
      <c r="N86" s="41">
        <f>SWAPs!Y88</f>
        <v>0</v>
      </c>
      <c r="O86" s="41">
        <f t="shared" si="3"/>
        <v>0</v>
      </c>
    </row>
    <row r="87" spans="2:15" s="28" customFormat="1" ht="16.5" x14ac:dyDescent="0.25">
      <c r="B87" s="38">
        <f>SWAPs!A89</f>
        <v>0</v>
      </c>
      <c r="C87" s="38">
        <f>SWAPs!B89</f>
        <v>0</v>
      </c>
      <c r="D87" s="38">
        <f>SWAPs!C89</f>
        <v>0</v>
      </c>
      <c r="E87" s="39">
        <f>SWAPs!D89</f>
        <v>0</v>
      </c>
      <c r="F87" s="40">
        <f>SWAPs!E89</f>
        <v>0</v>
      </c>
      <c r="G87" s="38">
        <f>SWAPs!T89</f>
        <v>0</v>
      </c>
      <c r="H87" s="93">
        <f>SWAPs!F89</f>
        <v>0</v>
      </c>
      <c r="I87" s="40">
        <f>SWAPs!G89</f>
        <v>0</v>
      </c>
      <c r="J87" s="40">
        <f>SWAPs!S89</f>
        <v>0</v>
      </c>
      <c r="K87" s="41">
        <f>SWAPs!BC89*SWAPs!Q89</f>
        <v>0</v>
      </c>
      <c r="L87" s="41">
        <f>SWAPs!X89</f>
        <v>0</v>
      </c>
      <c r="M87" s="41">
        <f t="shared" si="2"/>
        <v>0</v>
      </c>
      <c r="N87" s="41">
        <f>SWAPs!Y89</f>
        <v>0</v>
      </c>
      <c r="O87" s="41">
        <f t="shared" si="3"/>
        <v>0</v>
      </c>
    </row>
    <row r="88" spans="2:15" s="28" customFormat="1" ht="16.5" x14ac:dyDescent="0.25">
      <c r="B88" s="38">
        <f>SWAPs!A90</f>
        <v>0</v>
      </c>
      <c r="C88" s="38">
        <f>SWAPs!B90</f>
        <v>0</v>
      </c>
      <c r="D88" s="38">
        <f>SWAPs!C90</f>
        <v>0</v>
      </c>
      <c r="E88" s="39">
        <f>SWAPs!D90</f>
        <v>0</v>
      </c>
      <c r="F88" s="40">
        <f>SWAPs!E90</f>
        <v>0</v>
      </c>
      <c r="G88" s="38">
        <f>SWAPs!T90</f>
        <v>0</v>
      </c>
      <c r="H88" s="93">
        <f>SWAPs!F90</f>
        <v>0</v>
      </c>
      <c r="I88" s="40">
        <f>SWAPs!G90</f>
        <v>0</v>
      </c>
      <c r="J88" s="40">
        <f>SWAPs!S90</f>
        <v>0</v>
      </c>
      <c r="K88" s="41">
        <f>SWAPs!BC90*SWAPs!Q90</f>
        <v>0</v>
      </c>
      <c r="L88" s="41">
        <f>SWAPs!X90</f>
        <v>0</v>
      </c>
      <c r="M88" s="41">
        <f t="shared" si="2"/>
        <v>0</v>
      </c>
      <c r="N88" s="41">
        <f>SWAPs!Y90</f>
        <v>0</v>
      </c>
      <c r="O88" s="41">
        <f t="shared" si="3"/>
        <v>0</v>
      </c>
    </row>
    <row r="89" spans="2:15" s="28" customFormat="1" ht="16.5" x14ac:dyDescent="0.25">
      <c r="B89" s="38">
        <f>SWAPs!A91</f>
        <v>0</v>
      </c>
      <c r="C89" s="38">
        <f>SWAPs!B91</f>
        <v>0</v>
      </c>
      <c r="D89" s="38">
        <f>SWAPs!C91</f>
        <v>0</v>
      </c>
      <c r="E89" s="39">
        <f>SWAPs!D91</f>
        <v>0</v>
      </c>
      <c r="F89" s="40">
        <f>SWAPs!E91</f>
        <v>0</v>
      </c>
      <c r="G89" s="38">
        <f>SWAPs!T91</f>
        <v>0</v>
      </c>
      <c r="H89" s="93">
        <f>SWAPs!F91</f>
        <v>0</v>
      </c>
      <c r="I89" s="40">
        <f>SWAPs!G91</f>
        <v>0</v>
      </c>
      <c r="J89" s="40">
        <f>SWAPs!S91</f>
        <v>0</v>
      </c>
      <c r="K89" s="41">
        <f>SWAPs!BC91*SWAPs!Q91</f>
        <v>0</v>
      </c>
      <c r="L89" s="41">
        <f>SWAPs!X91</f>
        <v>0</v>
      </c>
      <c r="M89" s="41">
        <f t="shared" si="2"/>
        <v>0</v>
      </c>
      <c r="N89" s="41">
        <f>SWAPs!Y91</f>
        <v>0</v>
      </c>
      <c r="O89" s="41">
        <f t="shared" si="3"/>
        <v>0</v>
      </c>
    </row>
    <row r="90" spans="2:15" s="28" customFormat="1" ht="16.5" x14ac:dyDescent="0.25">
      <c r="B90" s="38">
        <f>SWAPs!A92</f>
        <v>0</v>
      </c>
      <c r="C90" s="38">
        <f>SWAPs!B92</f>
        <v>0</v>
      </c>
      <c r="D90" s="38">
        <f>SWAPs!C92</f>
        <v>0</v>
      </c>
      <c r="E90" s="39">
        <f>SWAPs!D92</f>
        <v>0</v>
      </c>
      <c r="F90" s="40">
        <f>SWAPs!E92</f>
        <v>0</v>
      </c>
      <c r="G90" s="38">
        <f>SWAPs!T92</f>
        <v>0</v>
      </c>
      <c r="H90" s="93">
        <f>SWAPs!F92</f>
        <v>0</v>
      </c>
      <c r="I90" s="40">
        <f>SWAPs!G92</f>
        <v>0</v>
      </c>
      <c r="J90" s="40">
        <f>SWAPs!S92</f>
        <v>0</v>
      </c>
      <c r="K90" s="41">
        <f>SWAPs!BC92*SWAPs!Q92</f>
        <v>0</v>
      </c>
      <c r="L90" s="41">
        <f>SWAPs!X92</f>
        <v>0</v>
      </c>
      <c r="M90" s="41">
        <f t="shared" si="2"/>
        <v>0</v>
      </c>
      <c r="N90" s="41">
        <f>SWAPs!Y92</f>
        <v>0</v>
      </c>
      <c r="O90" s="41">
        <f t="shared" si="3"/>
        <v>0</v>
      </c>
    </row>
    <row r="91" spans="2:15" s="28" customFormat="1" ht="16.5" x14ac:dyDescent="0.25">
      <c r="B91" s="38">
        <f>SWAPs!A93</f>
        <v>0</v>
      </c>
      <c r="C91" s="38">
        <f>SWAPs!B93</f>
        <v>0</v>
      </c>
      <c r="D91" s="38">
        <f>SWAPs!C93</f>
        <v>0</v>
      </c>
      <c r="E91" s="39">
        <f>SWAPs!D93</f>
        <v>0</v>
      </c>
      <c r="F91" s="40">
        <f>SWAPs!E93</f>
        <v>0</v>
      </c>
      <c r="G91" s="38">
        <f>SWAPs!T93</f>
        <v>0</v>
      </c>
      <c r="H91" s="93">
        <f>SWAPs!F93</f>
        <v>0</v>
      </c>
      <c r="I91" s="40">
        <f>SWAPs!G93</f>
        <v>0</v>
      </c>
      <c r="J91" s="40">
        <f>SWAPs!S93</f>
        <v>0</v>
      </c>
      <c r="K91" s="41">
        <f>SWAPs!BC93*SWAPs!Q93</f>
        <v>0</v>
      </c>
      <c r="L91" s="41">
        <f>SWAPs!X93</f>
        <v>0</v>
      </c>
      <c r="M91" s="41">
        <f t="shared" si="2"/>
        <v>0</v>
      </c>
      <c r="N91" s="41">
        <f>SWAPs!Y93</f>
        <v>0</v>
      </c>
      <c r="O91" s="41">
        <f t="shared" si="3"/>
        <v>0</v>
      </c>
    </row>
    <row r="92" spans="2:15" s="28" customFormat="1" ht="16.5" x14ac:dyDescent="0.25">
      <c r="B92" s="38">
        <f>SWAPs!A94</f>
        <v>0</v>
      </c>
      <c r="C92" s="38">
        <f>SWAPs!B94</f>
        <v>0</v>
      </c>
      <c r="D92" s="38">
        <f>SWAPs!C94</f>
        <v>0</v>
      </c>
      <c r="E92" s="39">
        <f>SWAPs!D94</f>
        <v>0</v>
      </c>
      <c r="F92" s="40">
        <f>SWAPs!E94</f>
        <v>0</v>
      </c>
      <c r="G92" s="38">
        <f>SWAPs!T94</f>
        <v>0</v>
      </c>
      <c r="H92" s="93">
        <f>SWAPs!F94</f>
        <v>0</v>
      </c>
      <c r="I92" s="40">
        <f>SWAPs!G94</f>
        <v>0</v>
      </c>
      <c r="J92" s="40">
        <f>SWAPs!S94</f>
        <v>0</v>
      </c>
      <c r="K92" s="41">
        <f>SWAPs!BC94*SWAPs!Q94</f>
        <v>0</v>
      </c>
      <c r="L92" s="41">
        <f>SWAPs!X94</f>
        <v>0</v>
      </c>
      <c r="M92" s="41">
        <f t="shared" si="2"/>
        <v>0</v>
      </c>
      <c r="N92" s="41">
        <f>SWAPs!Y94</f>
        <v>0</v>
      </c>
      <c r="O92" s="41">
        <f t="shared" si="3"/>
        <v>0</v>
      </c>
    </row>
    <row r="93" spans="2:15" s="28" customFormat="1" ht="16.5" x14ac:dyDescent="0.25">
      <c r="B93" s="38">
        <f>SWAPs!A95</f>
        <v>0</v>
      </c>
      <c r="C93" s="38">
        <f>SWAPs!B95</f>
        <v>0</v>
      </c>
      <c r="D93" s="38">
        <f>SWAPs!C95</f>
        <v>0</v>
      </c>
      <c r="E93" s="39">
        <f>SWAPs!D95</f>
        <v>0</v>
      </c>
      <c r="F93" s="40">
        <f>SWAPs!E95</f>
        <v>0</v>
      </c>
      <c r="G93" s="38">
        <f>SWAPs!T95</f>
        <v>0</v>
      </c>
      <c r="H93" s="93">
        <f>SWAPs!F95</f>
        <v>0</v>
      </c>
      <c r="I93" s="40">
        <f>SWAPs!G95</f>
        <v>0</v>
      </c>
      <c r="J93" s="40">
        <f>SWAPs!S95</f>
        <v>0</v>
      </c>
      <c r="K93" s="41">
        <f>SWAPs!BC95*SWAPs!Q95</f>
        <v>0</v>
      </c>
      <c r="L93" s="41">
        <f>SWAPs!X95</f>
        <v>0</v>
      </c>
      <c r="M93" s="41">
        <f t="shared" si="2"/>
        <v>0</v>
      </c>
      <c r="N93" s="41">
        <f>SWAPs!Y95</f>
        <v>0</v>
      </c>
      <c r="O93" s="41">
        <f t="shared" si="3"/>
        <v>0</v>
      </c>
    </row>
    <row r="94" spans="2:15" s="28" customFormat="1" ht="16.5" x14ac:dyDescent="0.25">
      <c r="B94" s="38">
        <f>SWAPs!A96</f>
        <v>0</v>
      </c>
      <c r="C94" s="38">
        <f>SWAPs!B96</f>
        <v>0</v>
      </c>
      <c r="D94" s="38">
        <f>SWAPs!C96</f>
        <v>0</v>
      </c>
      <c r="E94" s="39">
        <f>SWAPs!D96</f>
        <v>0</v>
      </c>
      <c r="F94" s="40">
        <f>SWAPs!E96</f>
        <v>0</v>
      </c>
      <c r="G94" s="38">
        <f>SWAPs!T96</f>
        <v>0</v>
      </c>
      <c r="H94" s="93">
        <f>SWAPs!F96</f>
        <v>0</v>
      </c>
      <c r="I94" s="40">
        <f>SWAPs!G96</f>
        <v>0</v>
      </c>
      <c r="J94" s="40">
        <f>SWAPs!S96</f>
        <v>0</v>
      </c>
      <c r="K94" s="41">
        <f>SWAPs!BC96*SWAPs!Q96</f>
        <v>0</v>
      </c>
      <c r="L94" s="41">
        <f>SWAPs!X96</f>
        <v>0</v>
      </c>
      <c r="M94" s="41">
        <f t="shared" si="2"/>
        <v>0</v>
      </c>
      <c r="N94" s="41">
        <f>SWAPs!Y96</f>
        <v>0</v>
      </c>
      <c r="O94" s="41">
        <f t="shared" si="3"/>
        <v>0</v>
      </c>
    </row>
    <row r="95" spans="2:15" s="28" customFormat="1" ht="16.5" x14ac:dyDescent="0.25">
      <c r="B95" s="38">
        <f>SWAPs!A97</f>
        <v>0</v>
      </c>
      <c r="C95" s="38">
        <f>SWAPs!B97</f>
        <v>0</v>
      </c>
      <c r="D95" s="38">
        <f>SWAPs!C97</f>
        <v>0</v>
      </c>
      <c r="E95" s="39">
        <f>SWAPs!D97</f>
        <v>0</v>
      </c>
      <c r="F95" s="40">
        <f>SWAPs!E97</f>
        <v>0</v>
      </c>
      <c r="G95" s="38">
        <f>SWAPs!T97</f>
        <v>0</v>
      </c>
      <c r="H95" s="93">
        <f>SWAPs!F97</f>
        <v>0</v>
      </c>
      <c r="I95" s="40">
        <f>SWAPs!G97</f>
        <v>0</v>
      </c>
      <c r="J95" s="40">
        <f>SWAPs!S97</f>
        <v>0</v>
      </c>
      <c r="K95" s="41">
        <f>SWAPs!BC97*SWAPs!Q97</f>
        <v>0</v>
      </c>
      <c r="L95" s="41">
        <f>SWAPs!X97</f>
        <v>0</v>
      </c>
      <c r="M95" s="41">
        <f t="shared" si="2"/>
        <v>0</v>
      </c>
      <c r="N95" s="41">
        <f>SWAPs!Y97</f>
        <v>0</v>
      </c>
      <c r="O95" s="41">
        <f t="shared" si="3"/>
        <v>0</v>
      </c>
    </row>
    <row r="96" spans="2:15" s="28" customFormat="1" ht="16.5" x14ac:dyDescent="0.25">
      <c r="B96" s="38">
        <f>SWAPs!A98</f>
        <v>0</v>
      </c>
      <c r="C96" s="38">
        <f>SWAPs!B98</f>
        <v>0</v>
      </c>
      <c r="D96" s="38">
        <f>SWAPs!C98</f>
        <v>0</v>
      </c>
      <c r="E96" s="39">
        <f>SWAPs!D98</f>
        <v>0</v>
      </c>
      <c r="F96" s="40">
        <f>SWAPs!E98</f>
        <v>0</v>
      </c>
      <c r="G96" s="38">
        <f>SWAPs!T98</f>
        <v>0</v>
      </c>
      <c r="H96" s="93">
        <f>SWAPs!F98</f>
        <v>0</v>
      </c>
      <c r="I96" s="40">
        <f>SWAPs!G98</f>
        <v>0</v>
      </c>
      <c r="J96" s="40">
        <f>SWAPs!S98</f>
        <v>0</v>
      </c>
      <c r="K96" s="41">
        <f>SWAPs!BC98*SWAPs!Q98</f>
        <v>0</v>
      </c>
      <c r="L96" s="41">
        <f>SWAPs!X98</f>
        <v>0</v>
      </c>
      <c r="M96" s="41">
        <f t="shared" si="2"/>
        <v>0</v>
      </c>
      <c r="N96" s="41">
        <f>SWAPs!Y98</f>
        <v>0</v>
      </c>
      <c r="O96" s="41">
        <f t="shared" si="3"/>
        <v>0</v>
      </c>
    </row>
    <row r="97" spans="2:15" s="28" customFormat="1" ht="16.5" x14ac:dyDescent="0.25">
      <c r="B97" s="38">
        <f>SWAPs!A99</f>
        <v>0</v>
      </c>
      <c r="C97" s="38">
        <f>SWAPs!B99</f>
        <v>0</v>
      </c>
      <c r="D97" s="38">
        <f>SWAPs!C99</f>
        <v>0</v>
      </c>
      <c r="E97" s="39">
        <f>SWAPs!D99</f>
        <v>0</v>
      </c>
      <c r="F97" s="40">
        <f>SWAPs!E99</f>
        <v>0</v>
      </c>
      <c r="G97" s="38">
        <f>SWAPs!T99</f>
        <v>0</v>
      </c>
      <c r="H97" s="93">
        <f>SWAPs!F99</f>
        <v>0</v>
      </c>
      <c r="I97" s="40">
        <f>SWAPs!G99</f>
        <v>0</v>
      </c>
      <c r="J97" s="40">
        <f>SWAPs!S99</f>
        <v>0</v>
      </c>
      <c r="K97" s="41">
        <f>SWAPs!BC99*SWAPs!Q99</f>
        <v>0</v>
      </c>
      <c r="L97" s="41">
        <f>SWAPs!X99</f>
        <v>0</v>
      </c>
      <c r="M97" s="41">
        <f t="shared" si="2"/>
        <v>0</v>
      </c>
      <c r="N97" s="41">
        <f>SWAPs!Y99</f>
        <v>0</v>
      </c>
      <c r="O97" s="41">
        <f t="shared" si="3"/>
        <v>0</v>
      </c>
    </row>
    <row r="98" spans="2:15" s="28" customFormat="1" ht="16.5" x14ac:dyDescent="0.25">
      <c r="B98" s="38">
        <f>SWAPs!A100</f>
        <v>0</v>
      </c>
      <c r="C98" s="38">
        <f>SWAPs!B100</f>
        <v>0</v>
      </c>
      <c r="D98" s="38">
        <f>SWAPs!C100</f>
        <v>0</v>
      </c>
      <c r="E98" s="39">
        <f>SWAPs!D100</f>
        <v>0</v>
      </c>
      <c r="F98" s="40">
        <f>SWAPs!E100</f>
        <v>0</v>
      </c>
      <c r="G98" s="38">
        <f>SWAPs!T100</f>
        <v>0</v>
      </c>
      <c r="H98" s="93">
        <f>SWAPs!F100</f>
        <v>0</v>
      </c>
      <c r="I98" s="40">
        <f>SWAPs!G100</f>
        <v>0</v>
      </c>
      <c r="J98" s="40">
        <f>SWAPs!S100</f>
        <v>0</v>
      </c>
      <c r="K98" s="41">
        <f>SWAPs!BC100*SWAPs!Q100</f>
        <v>0</v>
      </c>
      <c r="L98" s="41">
        <f>SWAPs!X100</f>
        <v>0</v>
      </c>
      <c r="M98" s="41">
        <f t="shared" si="2"/>
        <v>0</v>
      </c>
      <c r="N98" s="41">
        <f>SWAPs!Y100</f>
        <v>0</v>
      </c>
      <c r="O98" s="41">
        <f t="shared" si="3"/>
        <v>0</v>
      </c>
    </row>
    <row r="99" spans="2:15" s="28" customFormat="1" ht="16.5" x14ac:dyDescent="0.25">
      <c r="B99" s="38">
        <f>SWAPs!A101</f>
        <v>0</v>
      </c>
      <c r="C99" s="38">
        <f>SWAPs!B101</f>
        <v>0</v>
      </c>
      <c r="D99" s="38">
        <f>SWAPs!C101</f>
        <v>0</v>
      </c>
      <c r="E99" s="39">
        <f>SWAPs!D101</f>
        <v>0</v>
      </c>
      <c r="F99" s="40">
        <f>SWAPs!E101</f>
        <v>0</v>
      </c>
      <c r="G99" s="38">
        <f>SWAPs!T101</f>
        <v>0</v>
      </c>
      <c r="H99" s="93">
        <f>SWAPs!F101</f>
        <v>0</v>
      </c>
      <c r="I99" s="40">
        <f>SWAPs!G101</f>
        <v>0</v>
      </c>
      <c r="J99" s="40">
        <f>SWAPs!S101</f>
        <v>0</v>
      </c>
      <c r="K99" s="41">
        <f>SWAPs!BC101*SWAPs!Q101</f>
        <v>0</v>
      </c>
      <c r="L99" s="41">
        <f>SWAPs!X101</f>
        <v>0</v>
      </c>
      <c r="M99" s="41">
        <f t="shared" si="2"/>
        <v>0</v>
      </c>
      <c r="N99" s="41">
        <f>SWAPs!Y101</f>
        <v>0</v>
      </c>
      <c r="O99" s="41">
        <f t="shared" si="3"/>
        <v>0</v>
      </c>
    </row>
    <row r="100" spans="2:15" s="28" customFormat="1" ht="16.5" x14ac:dyDescent="0.25">
      <c r="B100" s="38">
        <f>SWAPs!A102</f>
        <v>0</v>
      </c>
      <c r="C100" s="38">
        <f>SWAPs!B102</f>
        <v>0</v>
      </c>
      <c r="D100" s="38">
        <f>SWAPs!C102</f>
        <v>0</v>
      </c>
      <c r="E100" s="39">
        <f>SWAPs!D102</f>
        <v>0</v>
      </c>
      <c r="F100" s="40">
        <f>SWAPs!E102</f>
        <v>0</v>
      </c>
      <c r="G100" s="38">
        <f>SWAPs!T102</f>
        <v>0</v>
      </c>
      <c r="H100" s="93">
        <f>SWAPs!F102</f>
        <v>0</v>
      </c>
      <c r="I100" s="40">
        <f>SWAPs!G102</f>
        <v>0</v>
      </c>
      <c r="J100" s="40">
        <f>SWAPs!S102</f>
        <v>0</v>
      </c>
      <c r="K100" s="41">
        <f>SWAPs!BC102*SWAPs!Q102</f>
        <v>0</v>
      </c>
      <c r="L100" s="41">
        <f>SWAPs!X102</f>
        <v>0</v>
      </c>
      <c r="M100" s="41">
        <f t="shared" si="2"/>
        <v>0</v>
      </c>
      <c r="N100" s="41">
        <f>SWAPs!Y102</f>
        <v>0</v>
      </c>
      <c r="O100" s="41">
        <f t="shared" si="3"/>
        <v>0</v>
      </c>
    </row>
    <row r="101" spans="2:15" s="28" customFormat="1" ht="16.5" x14ac:dyDescent="0.25">
      <c r="B101" s="38">
        <f>SWAPs!A103</f>
        <v>0</v>
      </c>
      <c r="C101" s="38">
        <f>SWAPs!B103</f>
        <v>0</v>
      </c>
      <c r="D101" s="38">
        <f>SWAPs!C103</f>
        <v>0</v>
      </c>
      <c r="E101" s="39">
        <f>SWAPs!D103</f>
        <v>0</v>
      </c>
      <c r="F101" s="40">
        <f>SWAPs!E103</f>
        <v>0</v>
      </c>
      <c r="G101" s="38">
        <f>SWAPs!T103</f>
        <v>0</v>
      </c>
      <c r="H101" s="93">
        <f>SWAPs!F103</f>
        <v>0</v>
      </c>
      <c r="I101" s="40">
        <f>SWAPs!G103</f>
        <v>0</v>
      </c>
      <c r="J101" s="40">
        <f>SWAPs!S103</f>
        <v>0</v>
      </c>
      <c r="K101" s="41">
        <f>SWAPs!BC103*SWAPs!Q103</f>
        <v>0</v>
      </c>
      <c r="L101" s="41">
        <f>SWAPs!X103</f>
        <v>0</v>
      </c>
      <c r="M101" s="41">
        <f t="shared" si="2"/>
        <v>0</v>
      </c>
      <c r="N101" s="41">
        <f>SWAPs!Y103</f>
        <v>0</v>
      </c>
      <c r="O101" s="41">
        <f t="shared" si="3"/>
        <v>0</v>
      </c>
    </row>
    <row r="102" spans="2:15" s="28" customFormat="1" ht="16.5" x14ac:dyDescent="0.25">
      <c r="B102" s="38">
        <f>SWAPs!A104</f>
        <v>0</v>
      </c>
      <c r="C102" s="38">
        <f>SWAPs!B104</f>
        <v>0</v>
      </c>
      <c r="D102" s="38">
        <f>SWAPs!C104</f>
        <v>0</v>
      </c>
      <c r="E102" s="39">
        <f>SWAPs!D104</f>
        <v>0</v>
      </c>
      <c r="F102" s="40">
        <f>SWAPs!E104</f>
        <v>0</v>
      </c>
      <c r="G102" s="38">
        <f>SWAPs!T104</f>
        <v>0</v>
      </c>
      <c r="H102" s="93">
        <f>SWAPs!F104</f>
        <v>0</v>
      </c>
      <c r="I102" s="40">
        <f>SWAPs!G104</f>
        <v>0</v>
      </c>
      <c r="J102" s="40">
        <f>SWAPs!S104</f>
        <v>0</v>
      </c>
      <c r="K102" s="41">
        <f>SWAPs!BC104*SWAPs!Q104</f>
        <v>0</v>
      </c>
      <c r="L102" s="41">
        <f>SWAPs!X104</f>
        <v>0</v>
      </c>
      <c r="M102" s="41">
        <f t="shared" si="2"/>
        <v>0</v>
      </c>
      <c r="N102" s="41">
        <f>SWAPs!Y104</f>
        <v>0</v>
      </c>
      <c r="O102" s="41">
        <f t="shared" si="3"/>
        <v>0</v>
      </c>
    </row>
    <row r="103" spans="2:15" s="28" customFormat="1" ht="16.5" x14ac:dyDescent="0.25">
      <c r="B103" s="38">
        <f>SWAPs!A105</f>
        <v>0</v>
      </c>
      <c r="C103" s="38">
        <f>SWAPs!B105</f>
        <v>0</v>
      </c>
      <c r="D103" s="38">
        <f>SWAPs!C105</f>
        <v>0</v>
      </c>
      <c r="E103" s="39">
        <f>SWAPs!D105</f>
        <v>0</v>
      </c>
      <c r="F103" s="40">
        <f>SWAPs!E105</f>
        <v>0</v>
      </c>
      <c r="G103" s="38">
        <f>SWAPs!T105</f>
        <v>0</v>
      </c>
      <c r="H103" s="93">
        <f>SWAPs!F105</f>
        <v>0</v>
      </c>
      <c r="I103" s="40">
        <f>SWAPs!G105</f>
        <v>0</v>
      </c>
      <c r="J103" s="40">
        <f>SWAPs!S105</f>
        <v>0</v>
      </c>
      <c r="K103" s="41">
        <f>SWAPs!BC105*SWAPs!Q105</f>
        <v>0</v>
      </c>
      <c r="L103" s="41">
        <f>SWAPs!X105</f>
        <v>0</v>
      </c>
      <c r="M103" s="41">
        <f t="shared" si="2"/>
        <v>0</v>
      </c>
      <c r="N103" s="41">
        <f>SWAPs!Y105</f>
        <v>0</v>
      </c>
      <c r="O103" s="41">
        <f t="shared" si="3"/>
        <v>0</v>
      </c>
    </row>
    <row r="104" spans="2:15" s="28" customFormat="1" ht="16.5" x14ac:dyDescent="0.25">
      <c r="B104" s="38">
        <f>SWAPs!A106</f>
        <v>0</v>
      </c>
      <c r="C104" s="38">
        <f>SWAPs!B106</f>
        <v>0</v>
      </c>
      <c r="D104" s="38">
        <f>SWAPs!C106</f>
        <v>0</v>
      </c>
      <c r="E104" s="39">
        <f>SWAPs!D106</f>
        <v>0</v>
      </c>
      <c r="F104" s="40">
        <f>SWAPs!E106</f>
        <v>0</v>
      </c>
      <c r="G104" s="38">
        <f>SWAPs!T106</f>
        <v>0</v>
      </c>
      <c r="H104" s="93">
        <f>SWAPs!F106</f>
        <v>0</v>
      </c>
      <c r="I104" s="40">
        <f>SWAPs!G106</f>
        <v>0</v>
      </c>
      <c r="J104" s="40">
        <f>SWAPs!S106</f>
        <v>0</v>
      </c>
      <c r="K104" s="41">
        <f>SWAPs!BC106*SWAPs!Q106</f>
        <v>0</v>
      </c>
      <c r="L104" s="41">
        <f>SWAPs!X106</f>
        <v>0</v>
      </c>
      <c r="M104" s="41">
        <f t="shared" si="2"/>
        <v>0</v>
      </c>
      <c r="N104" s="41">
        <f>SWAPs!Y106</f>
        <v>0</v>
      </c>
      <c r="O104" s="41">
        <f t="shared" si="3"/>
        <v>0</v>
      </c>
    </row>
    <row r="105" spans="2:15" s="28" customFormat="1" ht="16.5" x14ac:dyDescent="0.25">
      <c r="B105" s="38">
        <f>SWAPs!A107</f>
        <v>0</v>
      </c>
      <c r="C105" s="38">
        <f>SWAPs!B107</f>
        <v>0</v>
      </c>
      <c r="D105" s="38">
        <f>SWAPs!C107</f>
        <v>0</v>
      </c>
      <c r="E105" s="39">
        <f>SWAPs!D107</f>
        <v>0</v>
      </c>
      <c r="F105" s="40">
        <f>SWAPs!E107</f>
        <v>0</v>
      </c>
      <c r="G105" s="38">
        <f>SWAPs!T107</f>
        <v>0</v>
      </c>
      <c r="H105" s="93">
        <f>SWAPs!F107</f>
        <v>0</v>
      </c>
      <c r="I105" s="40">
        <f>SWAPs!G107</f>
        <v>0</v>
      </c>
      <c r="J105" s="40">
        <f>SWAPs!S107</f>
        <v>0</v>
      </c>
      <c r="K105" s="41">
        <f>SWAPs!BC107*SWAPs!Q107</f>
        <v>0</v>
      </c>
      <c r="L105" s="41">
        <f>SWAPs!X107</f>
        <v>0</v>
      </c>
      <c r="M105" s="41">
        <f t="shared" si="2"/>
        <v>0</v>
      </c>
      <c r="N105" s="41">
        <f>SWAPs!Y107</f>
        <v>0</v>
      </c>
      <c r="O105" s="41">
        <f t="shared" si="3"/>
        <v>0</v>
      </c>
    </row>
    <row r="106" spans="2:15" s="28" customFormat="1" ht="16.5" x14ac:dyDescent="0.25">
      <c r="B106" s="38">
        <f>SWAPs!A108</f>
        <v>0</v>
      </c>
      <c r="C106" s="38">
        <f>SWAPs!B108</f>
        <v>0</v>
      </c>
      <c r="D106" s="38">
        <f>SWAPs!C108</f>
        <v>0</v>
      </c>
      <c r="E106" s="39">
        <f>SWAPs!D108</f>
        <v>0</v>
      </c>
      <c r="F106" s="40">
        <f>SWAPs!E108</f>
        <v>0</v>
      </c>
      <c r="G106" s="38">
        <f>SWAPs!T108</f>
        <v>0</v>
      </c>
      <c r="H106" s="93">
        <f>SWAPs!F108</f>
        <v>0</v>
      </c>
      <c r="I106" s="40">
        <f>SWAPs!G108</f>
        <v>0</v>
      </c>
      <c r="J106" s="40">
        <f>SWAPs!S108</f>
        <v>0</v>
      </c>
      <c r="K106" s="41">
        <f>SWAPs!BC108*SWAPs!Q108</f>
        <v>0</v>
      </c>
      <c r="L106" s="41">
        <f>SWAPs!X108</f>
        <v>0</v>
      </c>
      <c r="M106" s="41">
        <f t="shared" si="2"/>
        <v>0</v>
      </c>
      <c r="N106" s="41">
        <f>SWAPs!Y108</f>
        <v>0</v>
      </c>
      <c r="O106" s="41">
        <f t="shared" si="3"/>
        <v>0</v>
      </c>
    </row>
    <row r="107" spans="2:15" s="28" customFormat="1" ht="16.5" x14ac:dyDescent="0.25">
      <c r="B107" s="38">
        <f>SWAPs!A109</f>
        <v>0</v>
      </c>
      <c r="C107" s="38">
        <f>SWAPs!B109</f>
        <v>0</v>
      </c>
      <c r="D107" s="38">
        <f>SWAPs!C109</f>
        <v>0</v>
      </c>
      <c r="E107" s="39">
        <f>SWAPs!D109</f>
        <v>0</v>
      </c>
      <c r="F107" s="40">
        <f>SWAPs!E109</f>
        <v>0</v>
      </c>
      <c r="G107" s="38">
        <f>SWAPs!T109</f>
        <v>0</v>
      </c>
      <c r="H107" s="93">
        <f>SWAPs!F109</f>
        <v>0</v>
      </c>
      <c r="I107" s="40">
        <f>SWAPs!G109</f>
        <v>0</v>
      </c>
      <c r="J107" s="40">
        <f>SWAPs!S109</f>
        <v>0</v>
      </c>
      <c r="K107" s="41">
        <f>SWAPs!BC109*SWAPs!Q109</f>
        <v>0</v>
      </c>
      <c r="L107" s="41">
        <f>SWAPs!X109</f>
        <v>0</v>
      </c>
      <c r="M107" s="41">
        <f t="shared" si="2"/>
        <v>0</v>
      </c>
      <c r="N107" s="41">
        <f>SWAPs!Y109</f>
        <v>0</v>
      </c>
      <c r="O107" s="41">
        <f t="shared" si="3"/>
        <v>0</v>
      </c>
    </row>
    <row r="108" spans="2:15" s="28" customFormat="1" ht="16.5" x14ac:dyDescent="0.25">
      <c r="B108" s="38">
        <f>SWAPs!A110</f>
        <v>0</v>
      </c>
      <c r="C108" s="38">
        <f>SWAPs!B110</f>
        <v>0</v>
      </c>
      <c r="D108" s="38">
        <f>SWAPs!C110</f>
        <v>0</v>
      </c>
      <c r="E108" s="39">
        <f>SWAPs!D110</f>
        <v>0</v>
      </c>
      <c r="F108" s="40">
        <f>SWAPs!E110</f>
        <v>0</v>
      </c>
      <c r="G108" s="38">
        <f>SWAPs!T110</f>
        <v>0</v>
      </c>
      <c r="H108" s="93">
        <f>SWAPs!F110</f>
        <v>0</v>
      </c>
      <c r="I108" s="40">
        <f>SWAPs!G110</f>
        <v>0</v>
      </c>
      <c r="J108" s="40">
        <f>SWAPs!S110</f>
        <v>0</v>
      </c>
      <c r="K108" s="41">
        <f>SWAPs!BC110*SWAPs!Q110</f>
        <v>0</v>
      </c>
      <c r="L108" s="41">
        <f>SWAPs!X110</f>
        <v>0</v>
      </c>
      <c r="M108" s="41">
        <f t="shared" si="2"/>
        <v>0</v>
      </c>
      <c r="N108" s="41">
        <f>SWAPs!Y110</f>
        <v>0</v>
      </c>
      <c r="O108" s="41">
        <f t="shared" si="3"/>
        <v>0</v>
      </c>
    </row>
    <row r="109" spans="2:15" s="28" customFormat="1" ht="16.5" x14ac:dyDescent="0.25">
      <c r="B109" s="38">
        <f>SWAPs!A111</f>
        <v>0</v>
      </c>
      <c r="C109" s="38">
        <f>SWAPs!B111</f>
        <v>0</v>
      </c>
      <c r="D109" s="38">
        <f>SWAPs!C111</f>
        <v>0</v>
      </c>
      <c r="E109" s="39">
        <f>SWAPs!D111</f>
        <v>0</v>
      </c>
      <c r="F109" s="40">
        <f>SWAPs!E111</f>
        <v>0</v>
      </c>
      <c r="G109" s="38">
        <f>SWAPs!T111</f>
        <v>0</v>
      </c>
      <c r="H109" s="93">
        <f>SWAPs!F111</f>
        <v>0</v>
      </c>
      <c r="I109" s="40">
        <f>SWAPs!G111</f>
        <v>0</v>
      </c>
      <c r="J109" s="40">
        <f>SWAPs!S111</f>
        <v>0</v>
      </c>
      <c r="K109" s="41">
        <f>SWAPs!BC111*SWAPs!Q111</f>
        <v>0</v>
      </c>
      <c r="L109" s="41">
        <f>SWAPs!X111</f>
        <v>0</v>
      </c>
      <c r="M109" s="41">
        <f t="shared" si="2"/>
        <v>0</v>
      </c>
      <c r="N109" s="41">
        <f>SWAPs!Y111</f>
        <v>0</v>
      </c>
      <c r="O109" s="41">
        <f t="shared" si="3"/>
        <v>0</v>
      </c>
    </row>
    <row r="110" spans="2:15" s="28" customFormat="1" ht="16.5" x14ac:dyDescent="0.25">
      <c r="B110" s="38">
        <f>SWAPs!A112</f>
        <v>0</v>
      </c>
      <c r="C110" s="38">
        <f>SWAPs!B112</f>
        <v>0</v>
      </c>
      <c r="D110" s="38">
        <f>SWAPs!C112</f>
        <v>0</v>
      </c>
      <c r="E110" s="39">
        <f>SWAPs!D112</f>
        <v>0</v>
      </c>
      <c r="F110" s="40">
        <f>SWAPs!E112</f>
        <v>0</v>
      </c>
      <c r="G110" s="38">
        <f>SWAPs!T112</f>
        <v>0</v>
      </c>
      <c r="H110" s="93">
        <f>SWAPs!F112</f>
        <v>0</v>
      </c>
      <c r="I110" s="40">
        <f>SWAPs!G112</f>
        <v>0</v>
      </c>
      <c r="J110" s="40">
        <f>SWAPs!S112</f>
        <v>0</v>
      </c>
      <c r="K110" s="41">
        <f>SWAPs!BC112*SWAPs!Q112</f>
        <v>0</v>
      </c>
      <c r="L110" s="41">
        <f>SWAPs!X112</f>
        <v>0</v>
      </c>
      <c r="M110" s="41">
        <f t="shared" si="2"/>
        <v>0</v>
      </c>
      <c r="N110" s="41">
        <f>SWAPs!Y112</f>
        <v>0</v>
      </c>
      <c r="O110" s="41">
        <f t="shared" si="3"/>
        <v>0</v>
      </c>
    </row>
    <row r="111" spans="2:15" s="28" customFormat="1" ht="16.5" x14ac:dyDescent="0.25">
      <c r="B111" s="38">
        <f>SWAPs!A113</f>
        <v>0</v>
      </c>
      <c r="C111" s="38">
        <f>SWAPs!B113</f>
        <v>0</v>
      </c>
      <c r="D111" s="38">
        <f>SWAPs!C113</f>
        <v>0</v>
      </c>
      <c r="E111" s="39">
        <f>SWAPs!D113</f>
        <v>0</v>
      </c>
      <c r="F111" s="40">
        <f>SWAPs!E113</f>
        <v>0</v>
      </c>
      <c r="G111" s="38">
        <f>SWAPs!T113</f>
        <v>0</v>
      </c>
      <c r="H111" s="93">
        <f>SWAPs!F113</f>
        <v>0</v>
      </c>
      <c r="I111" s="40">
        <f>SWAPs!G113</f>
        <v>0</v>
      </c>
      <c r="J111" s="40">
        <f>SWAPs!S113</f>
        <v>0</v>
      </c>
      <c r="K111" s="41">
        <f>SWAPs!BC113*SWAPs!Q113</f>
        <v>0</v>
      </c>
      <c r="L111" s="41">
        <f>SWAPs!X113</f>
        <v>0</v>
      </c>
      <c r="M111" s="41">
        <f t="shared" si="2"/>
        <v>0</v>
      </c>
      <c r="N111" s="41">
        <f>SWAPs!Y113</f>
        <v>0</v>
      </c>
      <c r="O111" s="41">
        <f t="shared" si="3"/>
        <v>0</v>
      </c>
    </row>
    <row r="112" spans="2:15" s="28" customFormat="1" ht="16.5" x14ac:dyDescent="0.25">
      <c r="B112" s="38">
        <f>SWAPs!A114</f>
        <v>0</v>
      </c>
      <c r="C112" s="38">
        <f>SWAPs!B114</f>
        <v>0</v>
      </c>
      <c r="D112" s="38">
        <f>SWAPs!C114</f>
        <v>0</v>
      </c>
      <c r="E112" s="39">
        <f>SWAPs!D114</f>
        <v>0</v>
      </c>
      <c r="F112" s="40">
        <f>SWAPs!E114</f>
        <v>0</v>
      </c>
      <c r="G112" s="38">
        <f>SWAPs!T114</f>
        <v>0</v>
      </c>
      <c r="H112" s="93">
        <f>SWAPs!F114</f>
        <v>0</v>
      </c>
      <c r="I112" s="40">
        <f>SWAPs!G114</f>
        <v>0</v>
      </c>
      <c r="J112" s="40">
        <f>SWAPs!S114</f>
        <v>0</v>
      </c>
      <c r="K112" s="41">
        <f>SWAPs!BC114*SWAPs!Q114</f>
        <v>0</v>
      </c>
      <c r="L112" s="41">
        <f>SWAPs!X114</f>
        <v>0</v>
      </c>
      <c r="M112" s="41">
        <f t="shared" si="2"/>
        <v>0</v>
      </c>
      <c r="N112" s="41">
        <f>SWAPs!Y114</f>
        <v>0</v>
      </c>
      <c r="O112" s="41">
        <f t="shared" si="3"/>
        <v>0</v>
      </c>
    </row>
    <row r="113" spans="2:15" s="28" customFormat="1" ht="16.5" x14ac:dyDescent="0.25">
      <c r="B113" s="38">
        <f>SWAPs!A115</f>
        <v>0</v>
      </c>
      <c r="C113" s="38">
        <f>SWAPs!B115</f>
        <v>0</v>
      </c>
      <c r="D113" s="38">
        <f>SWAPs!C115</f>
        <v>0</v>
      </c>
      <c r="E113" s="39">
        <f>SWAPs!D115</f>
        <v>0</v>
      </c>
      <c r="F113" s="40">
        <f>SWAPs!E115</f>
        <v>0</v>
      </c>
      <c r="G113" s="38">
        <f>SWAPs!T115</f>
        <v>0</v>
      </c>
      <c r="H113" s="93">
        <f>SWAPs!F115</f>
        <v>0</v>
      </c>
      <c r="I113" s="40">
        <f>SWAPs!G115</f>
        <v>0</v>
      </c>
      <c r="J113" s="40">
        <f>SWAPs!S115</f>
        <v>0</v>
      </c>
      <c r="K113" s="41">
        <f>SWAPs!BC115*SWAPs!Q115</f>
        <v>0</v>
      </c>
      <c r="L113" s="41">
        <f>SWAPs!X115</f>
        <v>0</v>
      </c>
      <c r="M113" s="41">
        <f t="shared" si="2"/>
        <v>0</v>
      </c>
      <c r="N113" s="41">
        <f>SWAPs!Y115</f>
        <v>0</v>
      </c>
      <c r="O113" s="41">
        <f t="shared" si="3"/>
        <v>0</v>
      </c>
    </row>
    <row r="114" spans="2:15" s="28" customFormat="1" ht="16.5" x14ac:dyDescent="0.25">
      <c r="B114" s="38">
        <f>SWAPs!A116</f>
        <v>0</v>
      </c>
      <c r="C114" s="38">
        <f>SWAPs!B116</f>
        <v>0</v>
      </c>
      <c r="D114" s="38">
        <f>SWAPs!C116</f>
        <v>0</v>
      </c>
      <c r="E114" s="39">
        <f>SWAPs!D116</f>
        <v>0</v>
      </c>
      <c r="F114" s="40">
        <f>SWAPs!E116</f>
        <v>0</v>
      </c>
      <c r="G114" s="38">
        <f>SWAPs!T116</f>
        <v>0</v>
      </c>
      <c r="H114" s="93">
        <f>SWAPs!F116</f>
        <v>0</v>
      </c>
      <c r="I114" s="40">
        <f>SWAPs!G116</f>
        <v>0</v>
      </c>
      <c r="J114" s="40">
        <f>SWAPs!S116</f>
        <v>0</v>
      </c>
      <c r="K114" s="41">
        <f>SWAPs!BC116*SWAPs!Q116</f>
        <v>0</v>
      </c>
      <c r="L114" s="41">
        <f>SWAPs!X116</f>
        <v>0</v>
      </c>
      <c r="M114" s="41">
        <f t="shared" si="2"/>
        <v>0</v>
      </c>
      <c r="N114" s="41">
        <f>SWAPs!Y116</f>
        <v>0</v>
      </c>
      <c r="O114" s="41">
        <f t="shared" si="3"/>
        <v>0</v>
      </c>
    </row>
    <row r="115" spans="2:15" s="28" customFormat="1" ht="16.5" x14ac:dyDescent="0.25">
      <c r="B115" s="38">
        <f>SWAPs!A117</f>
        <v>0</v>
      </c>
      <c r="C115" s="38">
        <f>SWAPs!B117</f>
        <v>0</v>
      </c>
      <c r="D115" s="38">
        <f>SWAPs!C117</f>
        <v>0</v>
      </c>
      <c r="E115" s="39">
        <f>SWAPs!D117</f>
        <v>0</v>
      </c>
      <c r="F115" s="40">
        <f>SWAPs!E117</f>
        <v>0</v>
      </c>
      <c r="G115" s="38">
        <f>SWAPs!T117</f>
        <v>0</v>
      </c>
      <c r="H115" s="93">
        <f>SWAPs!F117</f>
        <v>0</v>
      </c>
      <c r="I115" s="40">
        <f>SWAPs!G117</f>
        <v>0</v>
      </c>
      <c r="J115" s="40">
        <f>SWAPs!S117</f>
        <v>0</v>
      </c>
      <c r="K115" s="41">
        <f>SWAPs!BC117*SWAPs!Q117</f>
        <v>0</v>
      </c>
      <c r="L115" s="41">
        <f>SWAPs!X117</f>
        <v>0</v>
      </c>
      <c r="M115" s="41">
        <f t="shared" si="2"/>
        <v>0</v>
      </c>
      <c r="N115" s="41">
        <f>SWAPs!Y117</f>
        <v>0</v>
      </c>
      <c r="O115" s="41">
        <f t="shared" si="3"/>
        <v>0</v>
      </c>
    </row>
    <row r="116" spans="2:15" s="28" customFormat="1" ht="16.5" x14ac:dyDescent="0.25">
      <c r="B116" s="38">
        <f>SWAPs!A118</f>
        <v>0</v>
      </c>
      <c r="C116" s="38">
        <f>SWAPs!B118</f>
        <v>0</v>
      </c>
      <c r="D116" s="38">
        <f>SWAPs!C118</f>
        <v>0</v>
      </c>
      <c r="E116" s="39">
        <f>SWAPs!D118</f>
        <v>0</v>
      </c>
      <c r="F116" s="40">
        <f>SWAPs!E118</f>
        <v>0</v>
      </c>
      <c r="G116" s="38">
        <f>SWAPs!T118</f>
        <v>0</v>
      </c>
      <c r="H116" s="93">
        <f>SWAPs!F118</f>
        <v>0</v>
      </c>
      <c r="I116" s="40">
        <f>SWAPs!G118</f>
        <v>0</v>
      </c>
      <c r="J116" s="40">
        <f>SWAPs!S118</f>
        <v>0</v>
      </c>
      <c r="K116" s="41">
        <f>SWAPs!BC118*SWAPs!Q118</f>
        <v>0</v>
      </c>
      <c r="L116" s="41">
        <f>SWAPs!X118</f>
        <v>0</v>
      </c>
      <c r="M116" s="41">
        <f t="shared" si="2"/>
        <v>0</v>
      </c>
      <c r="N116" s="41">
        <f>SWAPs!Y118</f>
        <v>0</v>
      </c>
      <c r="O116" s="41">
        <f t="shared" si="3"/>
        <v>0</v>
      </c>
    </row>
    <row r="117" spans="2:15" s="28" customFormat="1" ht="16.5" x14ac:dyDescent="0.25">
      <c r="B117" s="38">
        <f>SWAPs!A119</f>
        <v>0</v>
      </c>
      <c r="C117" s="38">
        <f>SWAPs!B119</f>
        <v>0</v>
      </c>
      <c r="D117" s="38">
        <f>SWAPs!C119</f>
        <v>0</v>
      </c>
      <c r="E117" s="39">
        <f>SWAPs!D119</f>
        <v>0</v>
      </c>
      <c r="F117" s="40">
        <f>SWAPs!E119</f>
        <v>0</v>
      </c>
      <c r="G117" s="38">
        <f>SWAPs!T119</f>
        <v>0</v>
      </c>
      <c r="H117" s="93">
        <f>SWAPs!F119</f>
        <v>0</v>
      </c>
      <c r="I117" s="40">
        <f>SWAPs!G119</f>
        <v>0</v>
      </c>
      <c r="J117" s="40">
        <f>SWAPs!S119</f>
        <v>0</v>
      </c>
      <c r="K117" s="41">
        <f>SWAPs!BC119*SWAPs!Q119</f>
        <v>0</v>
      </c>
      <c r="L117" s="41">
        <f>SWAPs!X119</f>
        <v>0</v>
      </c>
      <c r="M117" s="41">
        <f t="shared" si="2"/>
        <v>0</v>
      </c>
      <c r="N117" s="41">
        <f>SWAPs!Y119</f>
        <v>0</v>
      </c>
      <c r="O117" s="41">
        <f t="shared" si="3"/>
        <v>0</v>
      </c>
    </row>
    <row r="118" spans="2:15" s="28" customFormat="1" ht="16.5" x14ac:dyDescent="0.25">
      <c r="B118" s="38">
        <f>SWAPs!A120</f>
        <v>0</v>
      </c>
      <c r="C118" s="38">
        <f>SWAPs!B120</f>
        <v>0</v>
      </c>
      <c r="D118" s="38">
        <f>SWAPs!C120</f>
        <v>0</v>
      </c>
      <c r="E118" s="39">
        <f>SWAPs!D120</f>
        <v>0</v>
      </c>
      <c r="F118" s="40">
        <f>SWAPs!E120</f>
        <v>0</v>
      </c>
      <c r="G118" s="38">
        <f>SWAPs!T120</f>
        <v>0</v>
      </c>
      <c r="H118" s="93">
        <f>SWAPs!F120</f>
        <v>0</v>
      </c>
      <c r="I118" s="40">
        <f>SWAPs!G120</f>
        <v>0</v>
      </c>
      <c r="J118" s="40">
        <f>SWAPs!S120</f>
        <v>0</v>
      </c>
      <c r="K118" s="41">
        <f>SWAPs!BC120*SWAPs!Q120</f>
        <v>0</v>
      </c>
      <c r="L118" s="41">
        <f>SWAPs!X120</f>
        <v>0</v>
      </c>
      <c r="M118" s="41">
        <f t="shared" si="2"/>
        <v>0</v>
      </c>
      <c r="N118" s="41">
        <f>SWAPs!Y120</f>
        <v>0</v>
      </c>
      <c r="O118" s="41">
        <f t="shared" si="3"/>
        <v>0</v>
      </c>
    </row>
    <row r="119" spans="2:15" s="28" customFormat="1" ht="16.5" x14ac:dyDescent="0.25">
      <c r="B119" s="38">
        <f>SWAPs!A121</f>
        <v>0</v>
      </c>
      <c r="C119" s="38">
        <f>SWAPs!B121</f>
        <v>0</v>
      </c>
      <c r="D119" s="38">
        <f>SWAPs!C121</f>
        <v>0</v>
      </c>
      <c r="E119" s="39">
        <f>SWAPs!D121</f>
        <v>0</v>
      </c>
      <c r="F119" s="40">
        <f>SWAPs!E121</f>
        <v>0</v>
      </c>
      <c r="G119" s="38">
        <f>SWAPs!T121</f>
        <v>0</v>
      </c>
      <c r="H119" s="93">
        <f>SWAPs!F121</f>
        <v>0</v>
      </c>
      <c r="I119" s="40">
        <f>SWAPs!G121</f>
        <v>0</v>
      </c>
      <c r="J119" s="40">
        <f>SWAPs!S121</f>
        <v>0</v>
      </c>
      <c r="K119" s="41">
        <f>SWAPs!BC121*SWAPs!Q121</f>
        <v>0</v>
      </c>
      <c r="L119" s="41">
        <f>SWAPs!X121</f>
        <v>0</v>
      </c>
      <c r="M119" s="41">
        <f t="shared" si="2"/>
        <v>0</v>
      </c>
      <c r="N119" s="41">
        <f>SWAPs!Y121</f>
        <v>0</v>
      </c>
      <c r="O119" s="41">
        <f t="shared" si="3"/>
        <v>0</v>
      </c>
    </row>
    <row r="120" spans="2:15" s="28" customFormat="1" ht="16.5" x14ac:dyDescent="0.25">
      <c r="B120" s="38">
        <f>SWAPs!A122</f>
        <v>0</v>
      </c>
      <c r="C120" s="38">
        <f>SWAPs!B122</f>
        <v>0</v>
      </c>
      <c r="D120" s="38">
        <f>SWAPs!C122</f>
        <v>0</v>
      </c>
      <c r="E120" s="39">
        <f>SWAPs!D122</f>
        <v>0</v>
      </c>
      <c r="F120" s="40">
        <f>SWAPs!E122</f>
        <v>0</v>
      </c>
      <c r="G120" s="38">
        <f>SWAPs!T122</f>
        <v>0</v>
      </c>
      <c r="H120" s="93">
        <f>SWAPs!F122</f>
        <v>0</v>
      </c>
      <c r="I120" s="40">
        <f>SWAPs!G122</f>
        <v>0</v>
      </c>
      <c r="J120" s="40">
        <f>SWAPs!S122</f>
        <v>0</v>
      </c>
      <c r="K120" s="41">
        <f>SWAPs!BC122*SWAPs!Q122</f>
        <v>0</v>
      </c>
      <c r="L120" s="41">
        <f>SWAPs!X122</f>
        <v>0</v>
      </c>
      <c r="M120" s="41">
        <f t="shared" si="2"/>
        <v>0</v>
      </c>
      <c r="N120" s="41">
        <f>SWAPs!Y122</f>
        <v>0</v>
      </c>
      <c r="O120" s="41">
        <f t="shared" si="3"/>
        <v>0</v>
      </c>
    </row>
    <row r="121" spans="2:15" s="28" customFormat="1" ht="16.5" x14ac:dyDescent="0.25">
      <c r="B121" s="38">
        <f>SWAPs!A123</f>
        <v>0</v>
      </c>
      <c r="C121" s="38">
        <f>SWAPs!B123</f>
        <v>0</v>
      </c>
      <c r="D121" s="38">
        <f>SWAPs!C123</f>
        <v>0</v>
      </c>
      <c r="E121" s="39">
        <f>SWAPs!D123</f>
        <v>0</v>
      </c>
      <c r="F121" s="40">
        <f>SWAPs!E123</f>
        <v>0</v>
      </c>
      <c r="G121" s="38">
        <f>SWAPs!T123</f>
        <v>0</v>
      </c>
      <c r="H121" s="93">
        <f>SWAPs!F123</f>
        <v>0</v>
      </c>
      <c r="I121" s="40">
        <f>SWAPs!G123</f>
        <v>0</v>
      </c>
      <c r="J121" s="40">
        <f>SWAPs!S123</f>
        <v>0</v>
      </c>
      <c r="K121" s="41">
        <f>SWAPs!BC123*SWAPs!Q123</f>
        <v>0</v>
      </c>
      <c r="L121" s="41">
        <f>SWAPs!X123</f>
        <v>0</v>
      </c>
      <c r="M121" s="41">
        <f t="shared" si="2"/>
        <v>0</v>
      </c>
      <c r="N121" s="41">
        <f>SWAPs!Y123</f>
        <v>0</v>
      </c>
      <c r="O121" s="41">
        <f t="shared" si="3"/>
        <v>0</v>
      </c>
    </row>
    <row r="122" spans="2:15" s="28" customFormat="1" ht="16.5" x14ac:dyDescent="0.25">
      <c r="B122" s="38">
        <f>SWAPs!A124</f>
        <v>0</v>
      </c>
      <c r="C122" s="38">
        <f>SWAPs!B124</f>
        <v>0</v>
      </c>
      <c r="D122" s="38">
        <f>SWAPs!C124</f>
        <v>0</v>
      </c>
      <c r="E122" s="39">
        <f>SWAPs!D124</f>
        <v>0</v>
      </c>
      <c r="F122" s="40">
        <f>SWAPs!E124</f>
        <v>0</v>
      </c>
      <c r="G122" s="38">
        <f>SWAPs!T124</f>
        <v>0</v>
      </c>
      <c r="H122" s="93">
        <f>SWAPs!F124</f>
        <v>0</v>
      </c>
      <c r="I122" s="40">
        <f>SWAPs!G124</f>
        <v>0</v>
      </c>
      <c r="J122" s="40">
        <f>SWAPs!S124</f>
        <v>0</v>
      </c>
      <c r="K122" s="41">
        <f>SWAPs!BC124*SWAPs!Q124</f>
        <v>0</v>
      </c>
      <c r="L122" s="41">
        <f>SWAPs!X124</f>
        <v>0</v>
      </c>
      <c r="M122" s="41">
        <f t="shared" si="2"/>
        <v>0</v>
      </c>
      <c r="N122" s="41">
        <f>SWAPs!Y124</f>
        <v>0</v>
      </c>
      <c r="O122" s="41">
        <f t="shared" si="3"/>
        <v>0</v>
      </c>
    </row>
    <row r="123" spans="2:15" s="28" customFormat="1" ht="16.5" x14ac:dyDescent="0.25">
      <c r="B123" s="38">
        <f>SWAPs!A125</f>
        <v>0</v>
      </c>
      <c r="C123" s="38">
        <f>SWAPs!B125</f>
        <v>0</v>
      </c>
      <c r="D123" s="38">
        <f>SWAPs!C125</f>
        <v>0</v>
      </c>
      <c r="E123" s="39">
        <f>SWAPs!D125</f>
        <v>0</v>
      </c>
      <c r="F123" s="40">
        <f>SWAPs!E125</f>
        <v>0</v>
      </c>
      <c r="G123" s="38">
        <f>SWAPs!T125</f>
        <v>0</v>
      </c>
      <c r="H123" s="93">
        <f>SWAPs!F125</f>
        <v>0</v>
      </c>
      <c r="I123" s="40">
        <f>SWAPs!G125</f>
        <v>0</v>
      </c>
      <c r="J123" s="40">
        <f>SWAPs!S125</f>
        <v>0</v>
      </c>
      <c r="K123" s="41">
        <f>SWAPs!BC125*SWAPs!Q125</f>
        <v>0</v>
      </c>
      <c r="L123" s="41">
        <f>SWAPs!X125</f>
        <v>0</v>
      </c>
      <c r="M123" s="41">
        <f t="shared" si="2"/>
        <v>0</v>
      </c>
      <c r="N123" s="41">
        <f>SWAPs!Y125</f>
        <v>0</v>
      </c>
      <c r="O123" s="41">
        <f t="shared" si="3"/>
        <v>0</v>
      </c>
    </row>
    <row r="124" spans="2:15" s="28" customFormat="1" ht="16.5" x14ac:dyDescent="0.25">
      <c r="B124" s="38">
        <f>SWAPs!A126</f>
        <v>0</v>
      </c>
      <c r="C124" s="38">
        <f>SWAPs!B126</f>
        <v>0</v>
      </c>
      <c r="D124" s="38">
        <f>SWAPs!C126</f>
        <v>0</v>
      </c>
      <c r="E124" s="39">
        <f>SWAPs!D126</f>
        <v>0</v>
      </c>
      <c r="F124" s="40">
        <f>SWAPs!E126</f>
        <v>0</v>
      </c>
      <c r="G124" s="38">
        <f>SWAPs!T126</f>
        <v>0</v>
      </c>
      <c r="H124" s="93">
        <f>SWAPs!F126</f>
        <v>0</v>
      </c>
      <c r="I124" s="40">
        <f>SWAPs!G126</f>
        <v>0</v>
      </c>
      <c r="J124" s="40">
        <f>SWAPs!S126</f>
        <v>0</v>
      </c>
      <c r="K124" s="41">
        <f>SWAPs!BC126*SWAPs!Q126</f>
        <v>0</v>
      </c>
      <c r="L124" s="41">
        <f>SWAPs!X126</f>
        <v>0</v>
      </c>
      <c r="M124" s="41">
        <f t="shared" si="2"/>
        <v>0</v>
      </c>
      <c r="N124" s="41">
        <f>SWAPs!Y126</f>
        <v>0</v>
      </c>
      <c r="O124" s="41">
        <f t="shared" si="3"/>
        <v>0</v>
      </c>
    </row>
    <row r="125" spans="2:15" s="28" customFormat="1" ht="16.5" x14ac:dyDescent="0.25">
      <c r="B125" s="38">
        <f>SWAPs!A127</f>
        <v>0</v>
      </c>
      <c r="C125" s="38">
        <f>SWAPs!B127</f>
        <v>0</v>
      </c>
      <c r="D125" s="38">
        <f>SWAPs!C127</f>
        <v>0</v>
      </c>
      <c r="E125" s="39">
        <f>SWAPs!D127</f>
        <v>0</v>
      </c>
      <c r="F125" s="40">
        <f>SWAPs!E127</f>
        <v>0</v>
      </c>
      <c r="G125" s="38">
        <f>SWAPs!T127</f>
        <v>0</v>
      </c>
      <c r="H125" s="93">
        <f>SWAPs!F127</f>
        <v>0</v>
      </c>
      <c r="I125" s="40">
        <f>SWAPs!G127</f>
        <v>0</v>
      </c>
      <c r="J125" s="40">
        <f>SWAPs!S127</f>
        <v>0</v>
      </c>
      <c r="K125" s="41">
        <f>SWAPs!BC127*SWAPs!Q127</f>
        <v>0</v>
      </c>
      <c r="L125" s="41">
        <f>SWAPs!X127</f>
        <v>0</v>
      </c>
      <c r="M125" s="41">
        <f t="shared" si="2"/>
        <v>0</v>
      </c>
      <c r="N125" s="41">
        <f>SWAPs!Y127</f>
        <v>0</v>
      </c>
      <c r="O125" s="41">
        <f t="shared" si="3"/>
        <v>0</v>
      </c>
    </row>
    <row r="126" spans="2:15" s="28" customFormat="1" ht="16.5" x14ac:dyDescent="0.25">
      <c r="B126" s="38">
        <f>SWAPs!A128</f>
        <v>0</v>
      </c>
      <c r="C126" s="38">
        <f>SWAPs!B128</f>
        <v>0</v>
      </c>
      <c r="D126" s="38">
        <f>SWAPs!C128</f>
        <v>0</v>
      </c>
      <c r="E126" s="39">
        <f>SWAPs!D128</f>
        <v>0</v>
      </c>
      <c r="F126" s="40">
        <f>SWAPs!E128</f>
        <v>0</v>
      </c>
      <c r="G126" s="38">
        <f>SWAPs!T128</f>
        <v>0</v>
      </c>
      <c r="H126" s="93">
        <f>SWAPs!F128</f>
        <v>0</v>
      </c>
      <c r="I126" s="40">
        <f>SWAPs!G128</f>
        <v>0</v>
      </c>
      <c r="J126" s="40">
        <f>SWAPs!S128</f>
        <v>0</v>
      </c>
      <c r="K126" s="41">
        <f>SWAPs!BC128*SWAPs!Q128</f>
        <v>0</v>
      </c>
      <c r="L126" s="41">
        <f>SWAPs!X128</f>
        <v>0</v>
      </c>
      <c r="M126" s="41">
        <f t="shared" si="2"/>
        <v>0</v>
      </c>
      <c r="N126" s="41">
        <f>SWAPs!Y128</f>
        <v>0</v>
      </c>
      <c r="O126" s="41">
        <f t="shared" si="3"/>
        <v>0</v>
      </c>
    </row>
    <row r="127" spans="2:15" s="28" customFormat="1" ht="16.5" x14ac:dyDescent="0.25">
      <c r="B127" s="38">
        <f>SWAPs!A129</f>
        <v>0</v>
      </c>
      <c r="C127" s="38">
        <f>SWAPs!B129</f>
        <v>0</v>
      </c>
      <c r="D127" s="38">
        <f>SWAPs!C129</f>
        <v>0</v>
      </c>
      <c r="E127" s="39">
        <f>SWAPs!D129</f>
        <v>0</v>
      </c>
      <c r="F127" s="40">
        <f>SWAPs!E129</f>
        <v>0</v>
      </c>
      <c r="G127" s="38">
        <f>SWAPs!T129</f>
        <v>0</v>
      </c>
      <c r="H127" s="93">
        <f>SWAPs!F129</f>
        <v>0</v>
      </c>
      <c r="I127" s="40">
        <f>SWAPs!G129</f>
        <v>0</v>
      </c>
      <c r="J127" s="40">
        <f>SWAPs!S129</f>
        <v>0</v>
      </c>
      <c r="K127" s="41">
        <f>SWAPs!BC129*SWAPs!Q129</f>
        <v>0</v>
      </c>
      <c r="L127" s="41">
        <f>SWAPs!X129</f>
        <v>0</v>
      </c>
      <c r="M127" s="41">
        <f t="shared" si="2"/>
        <v>0</v>
      </c>
      <c r="N127" s="41">
        <f>SWAPs!Y129</f>
        <v>0</v>
      </c>
      <c r="O127" s="41">
        <f t="shared" si="3"/>
        <v>0</v>
      </c>
    </row>
    <row r="128" spans="2:15" s="28" customFormat="1" ht="16.5" x14ac:dyDescent="0.25">
      <c r="B128" s="38">
        <f>SWAPs!A130</f>
        <v>0</v>
      </c>
      <c r="C128" s="38">
        <f>SWAPs!B130</f>
        <v>0</v>
      </c>
      <c r="D128" s="38">
        <f>SWAPs!C130</f>
        <v>0</v>
      </c>
      <c r="E128" s="39">
        <f>SWAPs!D130</f>
        <v>0</v>
      </c>
      <c r="F128" s="40">
        <f>SWAPs!E130</f>
        <v>0</v>
      </c>
      <c r="G128" s="38">
        <f>SWAPs!T130</f>
        <v>0</v>
      </c>
      <c r="H128" s="93">
        <f>SWAPs!F130</f>
        <v>0</v>
      </c>
      <c r="I128" s="40">
        <f>SWAPs!G130</f>
        <v>0</v>
      </c>
      <c r="J128" s="40">
        <f>SWAPs!S130</f>
        <v>0</v>
      </c>
      <c r="K128" s="41">
        <f>SWAPs!BC130*SWAPs!Q130</f>
        <v>0</v>
      </c>
      <c r="L128" s="41">
        <f>SWAPs!X130</f>
        <v>0</v>
      </c>
      <c r="M128" s="41">
        <f t="shared" si="2"/>
        <v>0</v>
      </c>
      <c r="N128" s="41">
        <f>SWAPs!Y130</f>
        <v>0</v>
      </c>
      <c r="O128" s="41">
        <f t="shared" si="3"/>
        <v>0</v>
      </c>
    </row>
    <row r="129" spans="2:15" s="28" customFormat="1" ht="16.5" x14ac:dyDescent="0.25">
      <c r="B129" s="38">
        <f>SWAPs!A131</f>
        <v>0</v>
      </c>
      <c r="C129" s="38">
        <f>SWAPs!B131</f>
        <v>0</v>
      </c>
      <c r="D129" s="38">
        <f>SWAPs!C131</f>
        <v>0</v>
      </c>
      <c r="E129" s="39">
        <f>SWAPs!D131</f>
        <v>0</v>
      </c>
      <c r="F129" s="40">
        <f>SWAPs!E131</f>
        <v>0</v>
      </c>
      <c r="G129" s="38">
        <f>SWAPs!T131</f>
        <v>0</v>
      </c>
      <c r="H129" s="93">
        <f>SWAPs!F131</f>
        <v>0</v>
      </c>
      <c r="I129" s="40">
        <f>SWAPs!G131</f>
        <v>0</v>
      </c>
      <c r="J129" s="40">
        <f>SWAPs!S131</f>
        <v>0</v>
      </c>
      <c r="K129" s="41">
        <f>SWAPs!BC131*SWAPs!Q131</f>
        <v>0</v>
      </c>
      <c r="L129" s="41">
        <f>SWAPs!X131</f>
        <v>0</v>
      </c>
      <c r="M129" s="41">
        <f t="shared" si="2"/>
        <v>0</v>
      </c>
      <c r="N129" s="41">
        <f>SWAPs!Y131</f>
        <v>0</v>
      </c>
      <c r="O129" s="41">
        <f t="shared" si="3"/>
        <v>0</v>
      </c>
    </row>
    <row r="130" spans="2:15" s="28" customFormat="1" ht="16.5" x14ac:dyDescent="0.25">
      <c r="B130" s="38">
        <f>SWAPs!A132</f>
        <v>0</v>
      </c>
      <c r="C130" s="38">
        <f>SWAPs!B132</f>
        <v>0</v>
      </c>
      <c r="D130" s="38">
        <f>SWAPs!C132</f>
        <v>0</v>
      </c>
      <c r="E130" s="39">
        <f>SWAPs!D132</f>
        <v>0</v>
      </c>
      <c r="F130" s="40">
        <f>SWAPs!E132</f>
        <v>0</v>
      </c>
      <c r="G130" s="38">
        <f>SWAPs!T132</f>
        <v>0</v>
      </c>
      <c r="H130" s="93">
        <f>SWAPs!F132</f>
        <v>0</v>
      </c>
      <c r="I130" s="40">
        <f>SWAPs!G132</f>
        <v>0</v>
      </c>
      <c r="J130" s="40">
        <f>SWAPs!S132</f>
        <v>0</v>
      </c>
      <c r="K130" s="41">
        <f>SWAPs!BC132*SWAPs!Q132</f>
        <v>0</v>
      </c>
      <c r="L130" s="41">
        <f>SWAPs!X132</f>
        <v>0</v>
      </c>
      <c r="M130" s="41">
        <f t="shared" si="2"/>
        <v>0</v>
      </c>
      <c r="N130" s="41">
        <f>SWAPs!Y132</f>
        <v>0</v>
      </c>
      <c r="O130" s="41">
        <f t="shared" si="3"/>
        <v>0</v>
      </c>
    </row>
    <row r="131" spans="2:15" s="28" customFormat="1" ht="16.5" x14ac:dyDescent="0.25">
      <c r="B131" s="38">
        <f>SWAPs!A133</f>
        <v>0</v>
      </c>
      <c r="C131" s="38">
        <f>SWAPs!B133</f>
        <v>0</v>
      </c>
      <c r="D131" s="38">
        <f>SWAPs!C133</f>
        <v>0</v>
      </c>
      <c r="E131" s="39">
        <f>SWAPs!D133</f>
        <v>0</v>
      </c>
      <c r="F131" s="40">
        <f>SWAPs!E133</f>
        <v>0</v>
      </c>
      <c r="G131" s="38">
        <f>SWAPs!T133</f>
        <v>0</v>
      </c>
      <c r="H131" s="93">
        <f>SWAPs!F133</f>
        <v>0</v>
      </c>
      <c r="I131" s="40">
        <f>SWAPs!G133</f>
        <v>0</v>
      </c>
      <c r="J131" s="40">
        <f>SWAPs!S133</f>
        <v>0</v>
      </c>
      <c r="K131" s="41">
        <f>SWAPs!BC133*SWAPs!Q133</f>
        <v>0</v>
      </c>
      <c r="L131" s="41">
        <f>SWAPs!X133</f>
        <v>0</v>
      </c>
      <c r="M131" s="41">
        <f t="shared" si="2"/>
        <v>0</v>
      </c>
      <c r="N131" s="41">
        <f>SWAPs!Y133</f>
        <v>0</v>
      </c>
      <c r="O131" s="41">
        <f t="shared" si="3"/>
        <v>0</v>
      </c>
    </row>
    <row r="132" spans="2:15" s="28" customFormat="1" ht="16.5" x14ac:dyDescent="0.25">
      <c r="B132" s="38">
        <f>SWAPs!A134</f>
        <v>0</v>
      </c>
      <c r="C132" s="38">
        <f>SWAPs!B134</f>
        <v>0</v>
      </c>
      <c r="D132" s="38">
        <f>SWAPs!C134</f>
        <v>0</v>
      </c>
      <c r="E132" s="39">
        <f>SWAPs!D134</f>
        <v>0</v>
      </c>
      <c r="F132" s="40">
        <f>SWAPs!E134</f>
        <v>0</v>
      </c>
      <c r="G132" s="38">
        <f>SWAPs!T134</f>
        <v>0</v>
      </c>
      <c r="H132" s="93">
        <f>SWAPs!F134</f>
        <v>0</v>
      </c>
      <c r="I132" s="40">
        <f>SWAPs!G134</f>
        <v>0</v>
      </c>
      <c r="J132" s="40">
        <f>SWAPs!S134</f>
        <v>0</v>
      </c>
      <c r="K132" s="41">
        <f>SWAPs!BC134*SWAPs!Q134</f>
        <v>0</v>
      </c>
      <c r="L132" s="41">
        <f>SWAPs!X134</f>
        <v>0</v>
      </c>
      <c r="M132" s="41">
        <f t="shared" si="2"/>
        <v>0</v>
      </c>
      <c r="N132" s="41">
        <f>SWAPs!Y134</f>
        <v>0</v>
      </c>
      <c r="O132" s="41">
        <f t="shared" si="3"/>
        <v>0</v>
      </c>
    </row>
    <row r="133" spans="2:15" s="28" customFormat="1" ht="16.5" x14ac:dyDescent="0.25">
      <c r="B133" s="38">
        <f>SWAPs!A135</f>
        <v>0</v>
      </c>
      <c r="C133" s="38">
        <f>SWAPs!B135</f>
        <v>0</v>
      </c>
      <c r="D133" s="38">
        <f>SWAPs!C135</f>
        <v>0</v>
      </c>
      <c r="E133" s="39">
        <f>SWAPs!D135</f>
        <v>0</v>
      </c>
      <c r="F133" s="40">
        <f>SWAPs!E135</f>
        <v>0</v>
      </c>
      <c r="G133" s="38">
        <f>SWAPs!T135</f>
        <v>0</v>
      </c>
      <c r="H133" s="93">
        <f>SWAPs!F135</f>
        <v>0</v>
      </c>
      <c r="I133" s="40">
        <f>SWAPs!G135</f>
        <v>0</v>
      </c>
      <c r="J133" s="40">
        <f>SWAPs!S135</f>
        <v>0</v>
      </c>
      <c r="K133" s="41">
        <f>SWAPs!BC135*SWAPs!Q135</f>
        <v>0</v>
      </c>
      <c r="L133" s="41">
        <f>SWAPs!X135</f>
        <v>0</v>
      </c>
      <c r="M133" s="41">
        <f t="shared" si="2"/>
        <v>0</v>
      </c>
      <c r="N133" s="41">
        <f>SWAPs!Y135</f>
        <v>0</v>
      </c>
      <c r="O133" s="41">
        <f t="shared" si="3"/>
        <v>0</v>
      </c>
    </row>
    <row r="134" spans="2:15" s="28" customFormat="1" ht="16.5" x14ac:dyDescent="0.25">
      <c r="B134" s="38">
        <f>SWAPs!A136</f>
        <v>0</v>
      </c>
      <c r="C134" s="38">
        <f>SWAPs!B136</f>
        <v>0</v>
      </c>
      <c r="D134" s="38">
        <f>SWAPs!C136</f>
        <v>0</v>
      </c>
      <c r="E134" s="39">
        <f>SWAPs!D136</f>
        <v>0</v>
      </c>
      <c r="F134" s="40">
        <f>SWAPs!E136</f>
        <v>0</v>
      </c>
      <c r="G134" s="38">
        <f>SWAPs!T136</f>
        <v>0</v>
      </c>
      <c r="H134" s="93">
        <f>SWAPs!F136</f>
        <v>0</v>
      </c>
      <c r="I134" s="40">
        <f>SWAPs!G136</f>
        <v>0</v>
      </c>
      <c r="J134" s="40">
        <f>SWAPs!S136</f>
        <v>0</v>
      </c>
      <c r="K134" s="41">
        <f>SWAPs!BC136*SWAPs!Q136</f>
        <v>0</v>
      </c>
      <c r="L134" s="41">
        <f>SWAPs!X136</f>
        <v>0</v>
      </c>
      <c r="M134" s="41">
        <f t="shared" si="2"/>
        <v>0</v>
      </c>
      <c r="N134" s="41">
        <f>SWAPs!Y136</f>
        <v>0</v>
      </c>
      <c r="O134" s="41">
        <f t="shared" si="3"/>
        <v>0</v>
      </c>
    </row>
    <row r="135" spans="2:15" s="28" customFormat="1" ht="16.5" x14ac:dyDescent="0.25">
      <c r="B135" s="38">
        <f>SWAPs!A137</f>
        <v>0</v>
      </c>
      <c r="C135" s="38">
        <f>SWAPs!B137</f>
        <v>0</v>
      </c>
      <c r="D135" s="38">
        <f>SWAPs!C137</f>
        <v>0</v>
      </c>
      <c r="E135" s="39">
        <f>SWAPs!D137</f>
        <v>0</v>
      </c>
      <c r="F135" s="40">
        <f>SWAPs!E137</f>
        <v>0</v>
      </c>
      <c r="G135" s="38">
        <f>SWAPs!T137</f>
        <v>0</v>
      </c>
      <c r="H135" s="93">
        <f>SWAPs!F137</f>
        <v>0</v>
      </c>
      <c r="I135" s="40">
        <f>SWAPs!G137</f>
        <v>0</v>
      </c>
      <c r="J135" s="40">
        <f>SWAPs!S137</f>
        <v>0</v>
      </c>
      <c r="K135" s="41">
        <f>SWAPs!BC137*SWAPs!Q137</f>
        <v>0</v>
      </c>
      <c r="L135" s="41">
        <f>SWAPs!X137</f>
        <v>0</v>
      </c>
      <c r="M135" s="41">
        <f t="shared" si="2"/>
        <v>0</v>
      </c>
      <c r="N135" s="41">
        <f>SWAPs!Y137</f>
        <v>0</v>
      </c>
      <c r="O135" s="41">
        <f t="shared" si="3"/>
        <v>0</v>
      </c>
    </row>
    <row r="136" spans="2:15" s="28" customFormat="1" ht="16.5" x14ac:dyDescent="0.25">
      <c r="B136" s="38">
        <f>SWAPs!A138</f>
        <v>0</v>
      </c>
      <c r="C136" s="38">
        <f>SWAPs!B138</f>
        <v>0</v>
      </c>
      <c r="D136" s="38">
        <f>SWAPs!C138</f>
        <v>0</v>
      </c>
      <c r="E136" s="39">
        <f>SWAPs!D138</f>
        <v>0</v>
      </c>
      <c r="F136" s="40">
        <f>SWAPs!E138</f>
        <v>0</v>
      </c>
      <c r="G136" s="38">
        <f>SWAPs!T138</f>
        <v>0</v>
      </c>
      <c r="H136" s="93">
        <f>SWAPs!F138</f>
        <v>0</v>
      </c>
      <c r="I136" s="40">
        <f>SWAPs!G138</f>
        <v>0</v>
      </c>
      <c r="J136" s="40">
        <f>SWAPs!S138</f>
        <v>0</v>
      </c>
      <c r="K136" s="41">
        <f>SWAPs!BC138*SWAPs!Q138</f>
        <v>0</v>
      </c>
      <c r="L136" s="41">
        <f>SWAPs!X138</f>
        <v>0</v>
      </c>
      <c r="M136" s="41">
        <f t="shared" si="2"/>
        <v>0</v>
      </c>
      <c r="N136" s="41">
        <f>SWAPs!Y138</f>
        <v>0</v>
      </c>
      <c r="O136" s="41">
        <f t="shared" si="3"/>
        <v>0</v>
      </c>
    </row>
    <row r="137" spans="2:15" s="28" customFormat="1" ht="16.5" x14ac:dyDescent="0.25">
      <c r="B137" s="38">
        <f>SWAPs!A139</f>
        <v>0</v>
      </c>
      <c r="C137" s="38">
        <f>SWAPs!B139</f>
        <v>0</v>
      </c>
      <c r="D137" s="38">
        <f>SWAPs!C139</f>
        <v>0</v>
      </c>
      <c r="E137" s="39">
        <f>SWAPs!D139</f>
        <v>0</v>
      </c>
      <c r="F137" s="40">
        <f>SWAPs!E139</f>
        <v>0</v>
      </c>
      <c r="G137" s="38">
        <f>SWAPs!T139</f>
        <v>0</v>
      </c>
      <c r="H137" s="93">
        <f>SWAPs!F139</f>
        <v>0</v>
      </c>
      <c r="I137" s="40">
        <f>SWAPs!G139</f>
        <v>0</v>
      </c>
      <c r="J137" s="40">
        <f>SWAPs!S139</f>
        <v>0</v>
      </c>
      <c r="K137" s="41">
        <f>SWAPs!BC139*SWAPs!Q139</f>
        <v>0</v>
      </c>
      <c r="L137" s="41">
        <f>SWAPs!X139</f>
        <v>0</v>
      </c>
      <c r="M137" s="41">
        <f t="shared" ref="M137:M200" si="4">K137+L137</f>
        <v>0</v>
      </c>
      <c r="N137" s="41">
        <f>SWAPs!Y139</f>
        <v>0</v>
      </c>
      <c r="O137" s="41">
        <f t="shared" ref="O137:O200" si="5">M137-N137</f>
        <v>0</v>
      </c>
    </row>
    <row r="138" spans="2:15" s="28" customFormat="1" ht="16.5" x14ac:dyDescent="0.25">
      <c r="B138" s="38">
        <f>SWAPs!A140</f>
        <v>0</v>
      </c>
      <c r="C138" s="38">
        <f>SWAPs!B140</f>
        <v>0</v>
      </c>
      <c r="D138" s="38">
        <f>SWAPs!C140</f>
        <v>0</v>
      </c>
      <c r="E138" s="39">
        <f>SWAPs!D140</f>
        <v>0</v>
      </c>
      <c r="F138" s="40">
        <f>SWAPs!E140</f>
        <v>0</v>
      </c>
      <c r="G138" s="38">
        <f>SWAPs!T140</f>
        <v>0</v>
      </c>
      <c r="H138" s="93">
        <f>SWAPs!F140</f>
        <v>0</v>
      </c>
      <c r="I138" s="40">
        <f>SWAPs!G140</f>
        <v>0</v>
      </c>
      <c r="J138" s="40">
        <f>SWAPs!S140</f>
        <v>0</v>
      </c>
      <c r="K138" s="41">
        <f>SWAPs!BC140*SWAPs!Q140</f>
        <v>0</v>
      </c>
      <c r="L138" s="41">
        <f>SWAPs!X140</f>
        <v>0</v>
      </c>
      <c r="M138" s="41">
        <f t="shared" si="4"/>
        <v>0</v>
      </c>
      <c r="N138" s="41">
        <f>SWAPs!Y140</f>
        <v>0</v>
      </c>
      <c r="O138" s="41">
        <f t="shared" si="5"/>
        <v>0</v>
      </c>
    </row>
    <row r="139" spans="2:15" s="28" customFormat="1" ht="16.5" x14ac:dyDescent="0.25">
      <c r="B139" s="38">
        <f>SWAPs!A141</f>
        <v>0</v>
      </c>
      <c r="C139" s="38">
        <f>SWAPs!B141</f>
        <v>0</v>
      </c>
      <c r="D139" s="38">
        <f>SWAPs!C141</f>
        <v>0</v>
      </c>
      <c r="E139" s="39">
        <f>SWAPs!D141</f>
        <v>0</v>
      </c>
      <c r="F139" s="40">
        <f>SWAPs!E141</f>
        <v>0</v>
      </c>
      <c r="G139" s="38">
        <f>SWAPs!T141</f>
        <v>0</v>
      </c>
      <c r="H139" s="93">
        <f>SWAPs!F141</f>
        <v>0</v>
      </c>
      <c r="I139" s="40">
        <f>SWAPs!G141</f>
        <v>0</v>
      </c>
      <c r="J139" s="40">
        <f>SWAPs!S141</f>
        <v>0</v>
      </c>
      <c r="K139" s="41">
        <f>SWAPs!BC141*SWAPs!Q141</f>
        <v>0</v>
      </c>
      <c r="L139" s="41">
        <f>SWAPs!X141</f>
        <v>0</v>
      </c>
      <c r="M139" s="41">
        <f t="shared" si="4"/>
        <v>0</v>
      </c>
      <c r="N139" s="41">
        <f>SWAPs!Y141</f>
        <v>0</v>
      </c>
      <c r="O139" s="41">
        <f t="shared" si="5"/>
        <v>0</v>
      </c>
    </row>
    <row r="140" spans="2:15" s="28" customFormat="1" ht="16.5" x14ac:dyDescent="0.25">
      <c r="B140" s="38">
        <f>SWAPs!A142</f>
        <v>0</v>
      </c>
      <c r="C140" s="38">
        <f>SWAPs!B142</f>
        <v>0</v>
      </c>
      <c r="D140" s="38">
        <f>SWAPs!C142</f>
        <v>0</v>
      </c>
      <c r="E140" s="39">
        <f>SWAPs!D142</f>
        <v>0</v>
      </c>
      <c r="F140" s="40">
        <f>SWAPs!E142</f>
        <v>0</v>
      </c>
      <c r="G140" s="38">
        <f>SWAPs!T142</f>
        <v>0</v>
      </c>
      <c r="H140" s="93">
        <f>SWAPs!F142</f>
        <v>0</v>
      </c>
      <c r="I140" s="40">
        <f>SWAPs!G142</f>
        <v>0</v>
      </c>
      <c r="J140" s="40">
        <f>SWAPs!S142</f>
        <v>0</v>
      </c>
      <c r="K140" s="41">
        <f>SWAPs!BC142*SWAPs!Q142</f>
        <v>0</v>
      </c>
      <c r="L140" s="41">
        <f>SWAPs!X142</f>
        <v>0</v>
      </c>
      <c r="M140" s="41">
        <f t="shared" si="4"/>
        <v>0</v>
      </c>
      <c r="N140" s="41">
        <f>SWAPs!Y142</f>
        <v>0</v>
      </c>
      <c r="O140" s="41">
        <f t="shared" si="5"/>
        <v>0</v>
      </c>
    </row>
    <row r="141" spans="2:15" s="28" customFormat="1" ht="16.5" x14ac:dyDescent="0.25">
      <c r="B141" s="38">
        <f>SWAPs!A143</f>
        <v>0</v>
      </c>
      <c r="C141" s="38">
        <f>SWAPs!B143</f>
        <v>0</v>
      </c>
      <c r="D141" s="38">
        <f>SWAPs!C143</f>
        <v>0</v>
      </c>
      <c r="E141" s="39">
        <f>SWAPs!D143</f>
        <v>0</v>
      </c>
      <c r="F141" s="40">
        <f>SWAPs!E143</f>
        <v>0</v>
      </c>
      <c r="G141" s="38">
        <f>SWAPs!T143</f>
        <v>0</v>
      </c>
      <c r="H141" s="93">
        <f>SWAPs!F143</f>
        <v>0</v>
      </c>
      <c r="I141" s="40">
        <f>SWAPs!G143</f>
        <v>0</v>
      </c>
      <c r="J141" s="40">
        <f>SWAPs!S143</f>
        <v>0</v>
      </c>
      <c r="K141" s="41">
        <f>SWAPs!BC143*SWAPs!Q143</f>
        <v>0</v>
      </c>
      <c r="L141" s="41">
        <f>SWAPs!X143</f>
        <v>0</v>
      </c>
      <c r="M141" s="41">
        <f t="shared" si="4"/>
        <v>0</v>
      </c>
      <c r="N141" s="41">
        <f>SWAPs!Y143</f>
        <v>0</v>
      </c>
      <c r="O141" s="41">
        <f t="shared" si="5"/>
        <v>0</v>
      </c>
    </row>
    <row r="142" spans="2:15" s="28" customFormat="1" ht="16.5" x14ac:dyDescent="0.25">
      <c r="B142" s="38">
        <f>SWAPs!A144</f>
        <v>0</v>
      </c>
      <c r="C142" s="38">
        <f>SWAPs!B144</f>
        <v>0</v>
      </c>
      <c r="D142" s="38">
        <f>SWAPs!C144</f>
        <v>0</v>
      </c>
      <c r="E142" s="39">
        <f>SWAPs!D144</f>
        <v>0</v>
      </c>
      <c r="F142" s="40">
        <f>SWAPs!E144</f>
        <v>0</v>
      </c>
      <c r="G142" s="38">
        <f>SWAPs!T144</f>
        <v>0</v>
      </c>
      <c r="H142" s="93">
        <f>SWAPs!F144</f>
        <v>0</v>
      </c>
      <c r="I142" s="40">
        <f>SWAPs!G144</f>
        <v>0</v>
      </c>
      <c r="J142" s="40">
        <f>SWAPs!S144</f>
        <v>0</v>
      </c>
      <c r="K142" s="41">
        <f>SWAPs!BC144*SWAPs!Q144</f>
        <v>0</v>
      </c>
      <c r="L142" s="41">
        <f>SWAPs!X144</f>
        <v>0</v>
      </c>
      <c r="M142" s="41">
        <f t="shared" si="4"/>
        <v>0</v>
      </c>
      <c r="N142" s="41">
        <f>SWAPs!Y144</f>
        <v>0</v>
      </c>
      <c r="O142" s="41">
        <f t="shared" si="5"/>
        <v>0</v>
      </c>
    </row>
    <row r="143" spans="2:15" s="28" customFormat="1" ht="16.5" x14ac:dyDescent="0.25">
      <c r="B143" s="38">
        <f>SWAPs!A145</f>
        <v>0</v>
      </c>
      <c r="C143" s="38">
        <f>SWAPs!B145</f>
        <v>0</v>
      </c>
      <c r="D143" s="38">
        <f>SWAPs!C145</f>
        <v>0</v>
      </c>
      <c r="E143" s="39">
        <f>SWAPs!D145</f>
        <v>0</v>
      </c>
      <c r="F143" s="40">
        <f>SWAPs!E145</f>
        <v>0</v>
      </c>
      <c r="G143" s="38">
        <f>SWAPs!T145</f>
        <v>0</v>
      </c>
      <c r="H143" s="93">
        <f>SWAPs!F145</f>
        <v>0</v>
      </c>
      <c r="I143" s="40">
        <f>SWAPs!G145</f>
        <v>0</v>
      </c>
      <c r="J143" s="40">
        <f>SWAPs!S145</f>
        <v>0</v>
      </c>
      <c r="K143" s="41">
        <f>SWAPs!BC145*SWAPs!Q145</f>
        <v>0</v>
      </c>
      <c r="L143" s="41">
        <f>SWAPs!X145</f>
        <v>0</v>
      </c>
      <c r="M143" s="41">
        <f t="shared" si="4"/>
        <v>0</v>
      </c>
      <c r="N143" s="41">
        <f>SWAPs!Y145</f>
        <v>0</v>
      </c>
      <c r="O143" s="41">
        <f t="shared" si="5"/>
        <v>0</v>
      </c>
    </row>
    <row r="144" spans="2:15" s="28" customFormat="1" ht="16.5" x14ac:dyDescent="0.25">
      <c r="B144" s="38">
        <f>SWAPs!A146</f>
        <v>0</v>
      </c>
      <c r="C144" s="38">
        <f>SWAPs!B146</f>
        <v>0</v>
      </c>
      <c r="D144" s="38">
        <f>SWAPs!C146</f>
        <v>0</v>
      </c>
      <c r="E144" s="39">
        <f>SWAPs!D146</f>
        <v>0</v>
      </c>
      <c r="F144" s="40">
        <f>SWAPs!E146</f>
        <v>0</v>
      </c>
      <c r="G144" s="38">
        <f>SWAPs!T146</f>
        <v>0</v>
      </c>
      <c r="H144" s="93">
        <f>SWAPs!F146</f>
        <v>0</v>
      </c>
      <c r="I144" s="40">
        <f>SWAPs!G146</f>
        <v>0</v>
      </c>
      <c r="J144" s="40">
        <f>SWAPs!S146</f>
        <v>0</v>
      </c>
      <c r="K144" s="41">
        <f>SWAPs!BC146*SWAPs!Q146</f>
        <v>0</v>
      </c>
      <c r="L144" s="41">
        <f>SWAPs!X146</f>
        <v>0</v>
      </c>
      <c r="M144" s="41">
        <f t="shared" si="4"/>
        <v>0</v>
      </c>
      <c r="N144" s="41">
        <f>SWAPs!Y146</f>
        <v>0</v>
      </c>
      <c r="O144" s="41">
        <f t="shared" si="5"/>
        <v>0</v>
      </c>
    </row>
    <row r="145" spans="2:15" s="28" customFormat="1" ht="16.5" x14ac:dyDescent="0.25">
      <c r="B145" s="38">
        <f>SWAPs!A147</f>
        <v>0</v>
      </c>
      <c r="C145" s="38">
        <f>SWAPs!B147</f>
        <v>0</v>
      </c>
      <c r="D145" s="38">
        <f>SWAPs!C147</f>
        <v>0</v>
      </c>
      <c r="E145" s="39">
        <f>SWAPs!D147</f>
        <v>0</v>
      </c>
      <c r="F145" s="40">
        <f>SWAPs!E147</f>
        <v>0</v>
      </c>
      <c r="G145" s="38">
        <f>SWAPs!T147</f>
        <v>0</v>
      </c>
      <c r="H145" s="93">
        <f>SWAPs!F147</f>
        <v>0</v>
      </c>
      <c r="I145" s="40">
        <f>SWAPs!G147</f>
        <v>0</v>
      </c>
      <c r="J145" s="40">
        <f>SWAPs!S147</f>
        <v>0</v>
      </c>
      <c r="K145" s="41">
        <f>SWAPs!BC147*SWAPs!Q147</f>
        <v>0</v>
      </c>
      <c r="L145" s="41">
        <f>SWAPs!X147</f>
        <v>0</v>
      </c>
      <c r="M145" s="41">
        <f t="shared" si="4"/>
        <v>0</v>
      </c>
      <c r="N145" s="41">
        <f>SWAPs!Y147</f>
        <v>0</v>
      </c>
      <c r="O145" s="41">
        <f t="shared" si="5"/>
        <v>0</v>
      </c>
    </row>
    <row r="146" spans="2:15" s="28" customFormat="1" ht="16.5" x14ac:dyDescent="0.25">
      <c r="B146" s="38">
        <f>SWAPs!A148</f>
        <v>0</v>
      </c>
      <c r="C146" s="38">
        <f>SWAPs!B148</f>
        <v>0</v>
      </c>
      <c r="D146" s="38">
        <f>SWAPs!C148</f>
        <v>0</v>
      </c>
      <c r="E146" s="39">
        <f>SWAPs!D148</f>
        <v>0</v>
      </c>
      <c r="F146" s="40">
        <f>SWAPs!E148</f>
        <v>0</v>
      </c>
      <c r="G146" s="38">
        <f>SWAPs!T148</f>
        <v>0</v>
      </c>
      <c r="H146" s="93">
        <f>SWAPs!F148</f>
        <v>0</v>
      </c>
      <c r="I146" s="40">
        <f>SWAPs!G148</f>
        <v>0</v>
      </c>
      <c r="J146" s="40">
        <f>SWAPs!S148</f>
        <v>0</v>
      </c>
      <c r="K146" s="41">
        <f>SWAPs!BC148*SWAPs!Q148</f>
        <v>0</v>
      </c>
      <c r="L146" s="41">
        <f>SWAPs!X148</f>
        <v>0</v>
      </c>
      <c r="M146" s="41">
        <f t="shared" si="4"/>
        <v>0</v>
      </c>
      <c r="N146" s="41">
        <f>SWAPs!Y148</f>
        <v>0</v>
      </c>
      <c r="O146" s="41">
        <f t="shared" si="5"/>
        <v>0</v>
      </c>
    </row>
    <row r="147" spans="2:15" s="28" customFormat="1" ht="16.5" x14ac:dyDescent="0.25">
      <c r="B147" s="38">
        <f>SWAPs!A149</f>
        <v>0</v>
      </c>
      <c r="C147" s="38">
        <f>SWAPs!B149</f>
        <v>0</v>
      </c>
      <c r="D147" s="38">
        <f>SWAPs!C149</f>
        <v>0</v>
      </c>
      <c r="E147" s="39">
        <f>SWAPs!D149</f>
        <v>0</v>
      </c>
      <c r="F147" s="40">
        <f>SWAPs!E149</f>
        <v>0</v>
      </c>
      <c r="G147" s="38">
        <f>SWAPs!T149</f>
        <v>0</v>
      </c>
      <c r="H147" s="93">
        <f>SWAPs!F149</f>
        <v>0</v>
      </c>
      <c r="I147" s="40">
        <f>SWAPs!G149</f>
        <v>0</v>
      </c>
      <c r="J147" s="40">
        <f>SWAPs!S149</f>
        <v>0</v>
      </c>
      <c r="K147" s="41">
        <f>SWAPs!BC149*SWAPs!Q149</f>
        <v>0</v>
      </c>
      <c r="L147" s="41">
        <f>SWAPs!X149</f>
        <v>0</v>
      </c>
      <c r="M147" s="41">
        <f t="shared" si="4"/>
        <v>0</v>
      </c>
      <c r="N147" s="41">
        <f>SWAPs!Y149</f>
        <v>0</v>
      </c>
      <c r="O147" s="41">
        <f t="shared" si="5"/>
        <v>0</v>
      </c>
    </row>
    <row r="148" spans="2:15" s="28" customFormat="1" ht="16.5" x14ac:dyDescent="0.25">
      <c r="B148" s="38">
        <f>SWAPs!A150</f>
        <v>0</v>
      </c>
      <c r="C148" s="38">
        <f>SWAPs!B150</f>
        <v>0</v>
      </c>
      <c r="D148" s="38">
        <f>SWAPs!C150</f>
        <v>0</v>
      </c>
      <c r="E148" s="39">
        <f>SWAPs!D150</f>
        <v>0</v>
      </c>
      <c r="F148" s="40">
        <f>SWAPs!E150</f>
        <v>0</v>
      </c>
      <c r="G148" s="38">
        <f>SWAPs!T150</f>
        <v>0</v>
      </c>
      <c r="H148" s="93">
        <f>SWAPs!F150</f>
        <v>0</v>
      </c>
      <c r="I148" s="40">
        <f>SWAPs!G150</f>
        <v>0</v>
      </c>
      <c r="J148" s="40">
        <f>SWAPs!S150</f>
        <v>0</v>
      </c>
      <c r="K148" s="41">
        <f>SWAPs!BC150*SWAPs!Q150</f>
        <v>0</v>
      </c>
      <c r="L148" s="41">
        <f>SWAPs!X150</f>
        <v>0</v>
      </c>
      <c r="M148" s="41">
        <f t="shared" si="4"/>
        <v>0</v>
      </c>
      <c r="N148" s="41">
        <f>SWAPs!Y150</f>
        <v>0</v>
      </c>
      <c r="O148" s="41">
        <f t="shared" si="5"/>
        <v>0</v>
      </c>
    </row>
    <row r="149" spans="2:15" s="28" customFormat="1" ht="16.5" x14ac:dyDescent="0.25">
      <c r="B149" s="38">
        <f>SWAPs!A151</f>
        <v>0</v>
      </c>
      <c r="C149" s="38">
        <f>SWAPs!B151</f>
        <v>0</v>
      </c>
      <c r="D149" s="38">
        <f>SWAPs!C151</f>
        <v>0</v>
      </c>
      <c r="E149" s="39">
        <f>SWAPs!D151</f>
        <v>0</v>
      </c>
      <c r="F149" s="40">
        <f>SWAPs!E151</f>
        <v>0</v>
      </c>
      <c r="G149" s="38">
        <f>SWAPs!T151</f>
        <v>0</v>
      </c>
      <c r="H149" s="93">
        <f>SWAPs!F151</f>
        <v>0</v>
      </c>
      <c r="I149" s="40">
        <f>SWAPs!G151</f>
        <v>0</v>
      </c>
      <c r="J149" s="40">
        <f>SWAPs!S151</f>
        <v>0</v>
      </c>
      <c r="K149" s="41">
        <f>SWAPs!BC151*SWAPs!Q151</f>
        <v>0</v>
      </c>
      <c r="L149" s="41">
        <f>SWAPs!X151</f>
        <v>0</v>
      </c>
      <c r="M149" s="41">
        <f t="shared" si="4"/>
        <v>0</v>
      </c>
      <c r="N149" s="41">
        <f>SWAPs!Y151</f>
        <v>0</v>
      </c>
      <c r="O149" s="41">
        <f t="shared" si="5"/>
        <v>0</v>
      </c>
    </row>
    <row r="150" spans="2:15" s="28" customFormat="1" ht="16.5" x14ac:dyDescent="0.25">
      <c r="B150" s="38">
        <f>SWAPs!A152</f>
        <v>0</v>
      </c>
      <c r="C150" s="38">
        <f>SWAPs!B152</f>
        <v>0</v>
      </c>
      <c r="D150" s="38">
        <f>SWAPs!C152</f>
        <v>0</v>
      </c>
      <c r="E150" s="39">
        <f>SWAPs!D152</f>
        <v>0</v>
      </c>
      <c r="F150" s="40">
        <f>SWAPs!E152</f>
        <v>0</v>
      </c>
      <c r="G150" s="38">
        <f>SWAPs!T152</f>
        <v>0</v>
      </c>
      <c r="H150" s="93">
        <f>SWAPs!F152</f>
        <v>0</v>
      </c>
      <c r="I150" s="40">
        <f>SWAPs!G152</f>
        <v>0</v>
      </c>
      <c r="J150" s="40">
        <f>SWAPs!S152</f>
        <v>0</v>
      </c>
      <c r="K150" s="41">
        <f>SWAPs!BC152*SWAPs!Q152</f>
        <v>0</v>
      </c>
      <c r="L150" s="41">
        <f>SWAPs!X152</f>
        <v>0</v>
      </c>
      <c r="M150" s="41">
        <f t="shared" si="4"/>
        <v>0</v>
      </c>
      <c r="N150" s="41">
        <f>SWAPs!Y152</f>
        <v>0</v>
      </c>
      <c r="O150" s="41">
        <f t="shared" si="5"/>
        <v>0</v>
      </c>
    </row>
    <row r="151" spans="2:15" s="28" customFormat="1" ht="16.5" x14ac:dyDescent="0.25">
      <c r="B151" s="38">
        <f>SWAPs!A153</f>
        <v>0</v>
      </c>
      <c r="C151" s="38">
        <f>SWAPs!B153</f>
        <v>0</v>
      </c>
      <c r="D151" s="38">
        <f>SWAPs!C153</f>
        <v>0</v>
      </c>
      <c r="E151" s="39">
        <f>SWAPs!D153</f>
        <v>0</v>
      </c>
      <c r="F151" s="40">
        <f>SWAPs!E153</f>
        <v>0</v>
      </c>
      <c r="G151" s="38">
        <f>SWAPs!T153</f>
        <v>0</v>
      </c>
      <c r="H151" s="93">
        <f>SWAPs!F153</f>
        <v>0</v>
      </c>
      <c r="I151" s="40">
        <f>SWAPs!G153</f>
        <v>0</v>
      </c>
      <c r="J151" s="40">
        <f>SWAPs!S153</f>
        <v>0</v>
      </c>
      <c r="K151" s="41">
        <f>SWAPs!BC153*SWAPs!Q153</f>
        <v>0</v>
      </c>
      <c r="L151" s="41">
        <f>SWAPs!X153</f>
        <v>0</v>
      </c>
      <c r="M151" s="41">
        <f t="shared" si="4"/>
        <v>0</v>
      </c>
      <c r="N151" s="41">
        <f>SWAPs!Y153</f>
        <v>0</v>
      </c>
      <c r="O151" s="41">
        <f t="shared" si="5"/>
        <v>0</v>
      </c>
    </row>
    <row r="152" spans="2:15" s="28" customFormat="1" ht="16.5" x14ac:dyDescent="0.25">
      <c r="B152" s="38">
        <f>SWAPs!A154</f>
        <v>0</v>
      </c>
      <c r="C152" s="38">
        <f>SWAPs!B154</f>
        <v>0</v>
      </c>
      <c r="D152" s="38">
        <f>SWAPs!C154</f>
        <v>0</v>
      </c>
      <c r="E152" s="39">
        <f>SWAPs!D154</f>
        <v>0</v>
      </c>
      <c r="F152" s="40">
        <f>SWAPs!E154</f>
        <v>0</v>
      </c>
      <c r="G152" s="38">
        <f>SWAPs!T154</f>
        <v>0</v>
      </c>
      <c r="H152" s="93">
        <f>SWAPs!F154</f>
        <v>0</v>
      </c>
      <c r="I152" s="40">
        <f>SWAPs!G154</f>
        <v>0</v>
      </c>
      <c r="J152" s="40">
        <f>SWAPs!S154</f>
        <v>0</v>
      </c>
      <c r="K152" s="41">
        <f>SWAPs!BC154*SWAPs!Q154</f>
        <v>0</v>
      </c>
      <c r="L152" s="41">
        <f>SWAPs!X154</f>
        <v>0</v>
      </c>
      <c r="M152" s="41">
        <f t="shared" si="4"/>
        <v>0</v>
      </c>
      <c r="N152" s="41">
        <f>SWAPs!Y154</f>
        <v>0</v>
      </c>
      <c r="O152" s="41">
        <f t="shared" si="5"/>
        <v>0</v>
      </c>
    </row>
    <row r="153" spans="2:15" s="28" customFormat="1" ht="16.5" x14ac:dyDescent="0.25">
      <c r="B153" s="38">
        <f>SWAPs!A155</f>
        <v>0</v>
      </c>
      <c r="C153" s="38">
        <f>SWAPs!B155</f>
        <v>0</v>
      </c>
      <c r="D153" s="38">
        <f>SWAPs!C155</f>
        <v>0</v>
      </c>
      <c r="E153" s="39">
        <f>SWAPs!D155</f>
        <v>0</v>
      </c>
      <c r="F153" s="40">
        <f>SWAPs!E155</f>
        <v>0</v>
      </c>
      <c r="G153" s="38">
        <f>SWAPs!T155</f>
        <v>0</v>
      </c>
      <c r="H153" s="93">
        <f>SWAPs!F155</f>
        <v>0</v>
      </c>
      <c r="I153" s="40">
        <f>SWAPs!G155</f>
        <v>0</v>
      </c>
      <c r="J153" s="40">
        <f>SWAPs!S155</f>
        <v>0</v>
      </c>
      <c r="K153" s="41">
        <f>SWAPs!BC155*SWAPs!Q155</f>
        <v>0</v>
      </c>
      <c r="L153" s="41">
        <f>SWAPs!X155</f>
        <v>0</v>
      </c>
      <c r="M153" s="41">
        <f t="shared" si="4"/>
        <v>0</v>
      </c>
      <c r="N153" s="41">
        <f>SWAPs!Y155</f>
        <v>0</v>
      </c>
      <c r="O153" s="41">
        <f t="shared" si="5"/>
        <v>0</v>
      </c>
    </row>
    <row r="154" spans="2:15" s="28" customFormat="1" ht="16.5" x14ac:dyDescent="0.25">
      <c r="B154" s="38">
        <f>SWAPs!A156</f>
        <v>0</v>
      </c>
      <c r="C154" s="38">
        <f>SWAPs!B156</f>
        <v>0</v>
      </c>
      <c r="D154" s="38">
        <f>SWAPs!C156</f>
        <v>0</v>
      </c>
      <c r="E154" s="39">
        <f>SWAPs!D156</f>
        <v>0</v>
      </c>
      <c r="F154" s="40">
        <f>SWAPs!E156</f>
        <v>0</v>
      </c>
      <c r="G154" s="38">
        <f>SWAPs!T156</f>
        <v>0</v>
      </c>
      <c r="H154" s="93">
        <f>SWAPs!F156</f>
        <v>0</v>
      </c>
      <c r="I154" s="40">
        <f>SWAPs!G156</f>
        <v>0</v>
      </c>
      <c r="J154" s="40">
        <f>SWAPs!S156</f>
        <v>0</v>
      </c>
      <c r="K154" s="41">
        <f>SWAPs!BC156*SWAPs!Q156</f>
        <v>0</v>
      </c>
      <c r="L154" s="41">
        <f>SWAPs!X156</f>
        <v>0</v>
      </c>
      <c r="M154" s="41">
        <f t="shared" si="4"/>
        <v>0</v>
      </c>
      <c r="N154" s="41">
        <f>SWAPs!Y156</f>
        <v>0</v>
      </c>
      <c r="O154" s="41">
        <f t="shared" si="5"/>
        <v>0</v>
      </c>
    </row>
    <row r="155" spans="2:15" s="28" customFormat="1" ht="16.5" x14ac:dyDescent="0.25">
      <c r="B155" s="38">
        <f>SWAPs!A157</f>
        <v>0</v>
      </c>
      <c r="C155" s="38">
        <f>SWAPs!B157</f>
        <v>0</v>
      </c>
      <c r="D155" s="38">
        <f>SWAPs!C157</f>
        <v>0</v>
      </c>
      <c r="E155" s="39">
        <f>SWAPs!D157</f>
        <v>0</v>
      </c>
      <c r="F155" s="40">
        <f>SWAPs!E157</f>
        <v>0</v>
      </c>
      <c r="G155" s="38">
        <f>SWAPs!T157</f>
        <v>0</v>
      </c>
      <c r="H155" s="93">
        <f>SWAPs!F157</f>
        <v>0</v>
      </c>
      <c r="I155" s="40">
        <f>SWAPs!G157</f>
        <v>0</v>
      </c>
      <c r="J155" s="40">
        <f>SWAPs!S157</f>
        <v>0</v>
      </c>
      <c r="K155" s="41">
        <f>SWAPs!BC157*SWAPs!Q157</f>
        <v>0</v>
      </c>
      <c r="L155" s="41">
        <f>SWAPs!X157</f>
        <v>0</v>
      </c>
      <c r="M155" s="41">
        <f t="shared" si="4"/>
        <v>0</v>
      </c>
      <c r="N155" s="41">
        <f>SWAPs!Y157</f>
        <v>0</v>
      </c>
      <c r="O155" s="41">
        <f t="shared" si="5"/>
        <v>0</v>
      </c>
    </row>
    <row r="156" spans="2:15" s="28" customFormat="1" ht="16.5" x14ac:dyDescent="0.25">
      <c r="B156" s="38">
        <f>SWAPs!A158</f>
        <v>0</v>
      </c>
      <c r="C156" s="38">
        <f>SWAPs!B158</f>
        <v>0</v>
      </c>
      <c r="D156" s="38">
        <f>SWAPs!C158</f>
        <v>0</v>
      </c>
      <c r="E156" s="39">
        <f>SWAPs!D158</f>
        <v>0</v>
      </c>
      <c r="F156" s="40">
        <f>SWAPs!E158</f>
        <v>0</v>
      </c>
      <c r="G156" s="38">
        <f>SWAPs!T158</f>
        <v>0</v>
      </c>
      <c r="H156" s="93">
        <f>SWAPs!F158</f>
        <v>0</v>
      </c>
      <c r="I156" s="40">
        <f>SWAPs!G158</f>
        <v>0</v>
      </c>
      <c r="J156" s="40">
        <f>SWAPs!S158</f>
        <v>0</v>
      </c>
      <c r="K156" s="41">
        <f>SWAPs!BC158*SWAPs!Q158</f>
        <v>0</v>
      </c>
      <c r="L156" s="41">
        <f>SWAPs!X158</f>
        <v>0</v>
      </c>
      <c r="M156" s="41">
        <f t="shared" si="4"/>
        <v>0</v>
      </c>
      <c r="N156" s="41">
        <f>SWAPs!Y158</f>
        <v>0</v>
      </c>
      <c r="O156" s="41">
        <f t="shared" si="5"/>
        <v>0</v>
      </c>
    </row>
    <row r="157" spans="2:15" s="28" customFormat="1" ht="16.5" x14ac:dyDescent="0.25">
      <c r="B157" s="38">
        <f>SWAPs!A159</f>
        <v>0</v>
      </c>
      <c r="C157" s="38">
        <f>SWAPs!B159</f>
        <v>0</v>
      </c>
      <c r="D157" s="38">
        <f>SWAPs!C159</f>
        <v>0</v>
      </c>
      <c r="E157" s="39">
        <f>SWAPs!D159</f>
        <v>0</v>
      </c>
      <c r="F157" s="40">
        <f>SWAPs!E159</f>
        <v>0</v>
      </c>
      <c r="G157" s="38">
        <f>SWAPs!T159</f>
        <v>0</v>
      </c>
      <c r="H157" s="93">
        <f>SWAPs!F159</f>
        <v>0</v>
      </c>
      <c r="I157" s="40">
        <f>SWAPs!G159</f>
        <v>0</v>
      </c>
      <c r="J157" s="40">
        <f>SWAPs!S159</f>
        <v>0</v>
      </c>
      <c r="K157" s="41">
        <f>SWAPs!BC159*SWAPs!Q159</f>
        <v>0</v>
      </c>
      <c r="L157" s="41">
        <f>SWAPs!X159</f>
        <v>0</v>
      </c>
      <c r="M157" s="41">
        <f t="shared" si="4"/>
        <v>0</v>
      </c>
      <c r="N157" s="41">
        <f>SWAPs!Y159</f>
        <v>0</v>
      </c>
      <c r="O157" s="41">
        <f t="shared" si="5"/>
        <v>0</v>
      </c>
    </row>
    <row r="158" spans="2:15" s="28" customFormat="1" ht="16.5" x14ac:dyDescent="0.25">
      <c r="B158" s="38">
        <f>SWAPs!A160</f>
        <v>0</v>
      </c>
      <c r="C158" s="38">
        <f>SWAPs!B160</f>
        <v>0</v>
      </c>
      <c r="D158" s="38">
        <f>SWAPs!C160</f>
        <v>0</v>
      </c>
      <c r="E158" s="39">
        <f>SWAPs!D160</f>
        <v>0</v>
      </c>
      <c r="F158" s="40">
        <f>SWAPs!E160</f>
        <v>0</v>
      </c>
      <c r="G158" s="38">
        <f>SWAPs!T160</f>
        <v>0</v>
      </c>
      <c r="H158" s="93">
        <f>SWAPs!F160</f>
        <v>0</v>
      </c>
      <c r="I158" s="40">
        <f>SWAPs!G160</f>
        <v>0</v>
      </c>
      <c r="J158" s="40">
        <f>SWAPs!S160</f>
        <v>0</v>
      </c>
      <c r="K158" s="41">
        <f>SWAPs!BC160*SWAPs!Q160</f>
        <v>0</v>
      </c>
      <c r="L158" s="41">
        <f>SWAPs!X160</f>
        <v>0</v>
      </c>
      <c r="M158" s="41">
        <f t="shared" si="4"/>
        <v>0</v>
      </c>
      <c r="N158" s="41">
        <f>SWAPs!Y160</f>
        <v>0</v>
      </c>
      <c r="O158" s="41">
        <f t="shared" si="5"/>
        <v>0</v>
      </c>
    </row>
    <row r="159" spans="2:15" s="28" customFormat="1" ht="16.5" x14ac:dyDescent="0.25">
      <c r="B159" s="38">
        <f>SWAPs!A161</f>
        <v>0</v>
      </c>
      <c r="C159" s="38">
        <f>SWAPs!B161</f>
        <v>0</v>
      </c>
      <c r="D159" s="38">
        <f>SWAPs!C161</f>
        <v>0</v>
      </c>
      <c r="E159" s="39">
        <f>SWAPs!D161</f>
        <v>0</v>
      </c>
      <c r="F159" s="40">
        <f>SWAPs!E161</f>
        <v>0</v>
      </c>
      <c r="G159" s="38">
        <f>SWAPs!T161</f>
        <v>0</v>
      </c>
      <c r="H159" s="93">
        <f>SWAPs!F161</f>
        <v>0</v>
      </c>
      <c r="I159" s="40">
        <f>SWAPs!G161</f>
        <v>0</v>
      </c>
      <c r="J159" s="40">
        <f>SWAPs!S161</f>
        <v>0</v>
      </c>
      <c r="K159" s="41">
        <f>SWAPs!BC161*SWAPs!Q161</f>
        <v>0</v>
      </c>
      <c r="L159" s="41">
        <f>SWAPs!X161</f>
        <v>0</v>
      </c>
      <c r="M159" s="41">
        <f t="shared" si="4"/>
        <v>0</v>
      </c>
      <c r="N159" s="41">
        <f>SWAPs!Y161</f>
        <v>0</v>
      </c>
      <c r="O159" s="41">
        <f t="shared" si="5"/>
        <v>0</v>
      </c>
    </row>
    <row r="160" spans="2:15" s="28" customFormat="1" ht="16.5" x14ac:dyDescent="0.25">
      <c r="B160" s="38">
        <f>SWAPs!A162</f>
        <v>0</v>
      </c>
      <c r="C160" s="38">
        <f>SWAPs!B162</f>
        <v>0</v>
      </c>
      <c r="D160" s="38">
        <f>SWAPs!C162</f>
        <v>0</v>
      </c>
      <c r="E160" s="39">
        <f>SWAPs!D162</f>
        <v>0</v>
      </c>
      <c r="F160" s="40">
        <f>SWAPs!E162</f>
        <v>0</v>
      </c>
      <c r="G160" s="38">
        <f>SWAPs!T162</f>
        <v>0</v>
      </c>
      <c r="H160" s="93">
        <f>SWAPs!F162</f>
        <v>0</v>
      </c>
      <c r="I160" s="40">
        <f>SWAPs!G162</f>
        <v>0</v>
      </c>
      <c r="J160" s="40">
        <f>SWAPs!S162</f>
        <v>0</v>
      </c>
      <c r="K160" s="41">
        <f>SWAPs!BC162*SWAPs!Q162</f>
        <v>0</v>
      </c>
      <c r="L160" s="41">
        <f>SWAPs!X162</f>
        <v>0</v>
      </c>
      <c r="M160" s="41">
        <f t="shared" si="4"/>
        <v>0</v>
      </c>
      <c r="N160" s="41">
        <f>SWAPs!Y162</f>
        <v>0</v>
      </c>
      <c r="O160" s="41">
        <f t="shared" si="5"/>
        <v>0</v>
      </c>
    </row>
    <row r="161" spans="2:15" s="28" customFormat="1" ht="16.5" x14ac:dyDescent="0.25">
      <c r="B161" s="38">
        <f>SWAPs!A163</f>
        <v>0</v>
      </c>
      <c r="C161" s="38">
        <f>SWAPs!B163</f>
        <v>0</v>
      </c>
      <c r="D161" s="38">
        <f>SWAPs!C163</f>
        <v>0</v>
      </c>
      <c r="E161" s="39">
        <f>SWAPs!D163</f>
        <v>0</v>
      </c>
      <c r="F161" s="40">
        <f>SWAPs!E163</f>
        <v>0</v>
      </c>
      <c r="G161" s="38">
        <f>SWAPs!T163</f>
        <v>0</v>
      </c>
      <c r="H161" s="93">
        <f>SWAPs!F163</f>
        <v>0</v>
      </c>
      <c r="I161" s="40">
        <f>SWAPs!G163</f>
        <v>0</v>
      </c>
      <c r="J161" s="40">
        <f>SWAPs!S163</f>
        <v>0</v>
      </c>
      <c r="K161" s="41">
        <f>SWAPs!BC163*SWAPs!Q163</f>
        <v>0</v>
      </c>
      <c r="L161" s="41">
        <f>SWAPs!X163</f>
        <v>0</v>
      </c>
      <c r="M161" s="41">
        <f t="shared" si="4"/>
        <v>0</v>
      </c>
      <c r="N161" s="41">
        <f>SWAPs!Y163</f>
        <v>0</v>
      </c>
      <c r="O161" s="41">
        <f t="shared" si="5"/>
        <v>0</v>
      </c>
    </row>
    <row r="162" spans="2:15" s="28" customFormat="1" ht="16.5" x14ac:dyDescent="0.25">
      <c r="B162" s="38">
        <f>SWAPs!A164</f>
        <v>0</v>
      </c>
      <c r="C162" s="38">
        <f>SWAPs!B164</f>
        <v>0</v>
      </c>
      <c r="D162" s="38">
        <f>SWAPs!C164</f>
        <v>0</v>
      </c>
      <c r="E162" s="39">
        <f>SWAPs!D164</f>
        <v>0</v>
      </c>
      <c r="F162" s="40">
        <f>SWAPs!E164</f>
        <v>0</v>
      </c>
      <c r="G162" s="38">
        <f>SWAPs!T164</f>
        <v>0</v>
      </c>
      <c r="H162" s="93">
        <f>SWAPs!F164</f>
        <v>0</v>
      </c>
      <c r="I162" s="40">
        <f>SWAPs!G164</f>
        <v>0</v>
      </c>
      <c r="J162" s="40">
        <f>SWAPs!S164</f>
        <v>0</v>
      </c>
      <c r="K162" s="41">
        <f>SWAPs!BC164*SWAPs!Q164</f>
        <v>0</v>
      </c>
      <c r="L162" s="41">
        <f>SWAPs!X164</f>
        <v>0</v>
      </c>
      <c r="M162" s="41">
        <f t="shared" si="4"/>
        <v>0</v>
      </c>
      <c r="N162" s="41">
        <f>SWAPs!Y164</f>
        <v>0</v>
      </c>
      <c r="O162" s="41">
        <f t="shared" si="5"/>
        <v>0</v>
      </c>
    </row>
    <row r="163" spans="2:15" s="28" customFormat="1" ht="16.5" x14ac:dyDescent="0.25">
      <c r="B163" s="38">
        <f>SWAPs!A165</f>
        <v>0</v>
      </c>
      <c r="C163" s="38">
        <f>SWAPs!B165</f>
        <v>0</v>
      </c>
      <c r="D163" s="38">
        <f>SWAPs!C165</f>
        <v>0</v>
      </c>
      <c r="E163" s="39">
        <f>SWAPs!D165</f>
        <v>0</v>
      </c>
      <c r="F163" s="40">
        <f>SWAPs!E165</f>
        <v>0</v>
      </c>
      <c r="G163" s="38">
        <f>SWAPs!T165</f>
        <v>0</v>
      </c>
      <c r="H163" s="93">
        <f>SWAPs!F165</f>
        <v>0</v>
      </c>
      <c r="I163" s="40">
        <f>SWAPs!G165</f>
        <v>0</v>
      </c>
      <c r="J163" s="40">
        <f>SWAPs!S165</f>
        <v>0</v>
      </c>
      <c r="K163" s="41">
        <f>SWAPs!BC165*SWAPs!Q165</f>
        <v>0</v>
      </c>
      <c r="L163" s="41">
        <f>SWAPs!X165</f>
        <v>0</v>
      </c>
      <c r="M163" s="41">
        <f t="shared" si="4"/>
        <v>0</v>
      </c>
      <c r="N163" s="41">
        <f>SWAPs!Y165</f>
        <v>0</v>
      </c>
      <c r="O163" s="41">
        <f t="shared" si="5"/>
        <v>0</v>
      </c>
    </row>
    <row r="164" spans="2:15" s="28" customFormat="1" ht="16.5" x14ac:dyDescent="0.25">
      <c r="B164" s="38">
        <f>SWAPs!A166</f>
        <v>0</v>
      </c>
      <c r="C164" s="38">
        <f>SWAPs!B166</f>
        <v>0</v>
      </c>
      <c r="D164" s="38">
        <f>SWAPs!C166</f>
        <v>0</v>
      </c>
      <c r="E164" s="39">
        <f>SWAPs!D166</f>
        <v>0</v>
      </c>
      <c r="F164" s="40">
        <f>SWAPs!E166</f>
        <v>0</v>
      </c>
      <c r="G164" s="38">
        <f>SWAPs!T166</f>
        <v>0</v>
      </c>
      <c r="H164" s="93">
        <f>SWAPs!F166</f>
        <v>0</v>
      </c>
      <c r="I164" s="40">
        <f>SWAPs!G166</f>
        <v>0</v>
      </c>
      <c r="J164" s="40">
        <f>SWAPs!S166</f>
        <v>0</v>
      </c>
      <c r="K164" s="41">
        <f>SWAPs!BC166*SWAPs!Q166</f>
        <v>0</v>
      </c>
      <c r="L164" s="41">
        <f>SWAPs!X166</f>
        <v>0</v>
      </c>
      <c r="M164" s="41">
        <f t="shared" si="4"/>
        <v>0</v>
      </c>
      <c r="N164" s="41">
        <f>SWAPs!Y166</f>
        <v>0</v>
      </c>
      <c r="O164" s="41">
        <f t="shared" si="5"/>
        <v>0</v>
      </c>
    </row>
    <row r="165" spans="2:15" s="28" customFormat="1" ht="16.5" x14ac:dyDescent="0.25">
      <c r="B165" s="38">
        <f>SWAPs!A167</f>
        <v>0</v>
      </c>
      <c r="C165" s="38">
        <f>SWAPs!B167</f>
        <v>0</v>
      </c>
      <c r="D165" s="38">
        <f>SWAPs!C167</f>
        <v>0</v>
      </c>
      <c r="E165" s="39">
        <f>SWAPs!D167</f>
        <v>0</v>
      </c>
      <c r="F165" s="40">
        <f>SWAPs!E167</f>
        <v>0</v>
      </c>
      <c r="G165" s="38">
        <f>SWAPs!T167</f>
        <v>0</v>
      </c>
      <c r="H165" s="93">
        <f>SWAPs!F167</f>
        <v>0</v>
      </c>
      <c r="I165" s="40">
        <f>SWAPs!G167</f>
        <v>0</v>
      </c>
      <c r="J165" s="40">
        <f>SWAPs!S167</f>
        <v>0</v>
      </c>
      <c r="K165" s="41">
        <f>SWAPs!BC167*SWAPs!Q167</f>
        <v>0</v>
      </c>
      <c r="L165" s="41">
        <f>SWAPs!X167</f>
        <v>0</v>
      </c>
      <c r="M165" s="41">
        <f t="shared" si="4"/>
        <v>0</v>
      </c>
      <c r="N165" s="41">
        <f>SWAPs!Y167</f>
        <v>0</v>
      </c>
      <c r="O165" s="41">
        <f t="shared" si="5"/>
        <v>0</v>
      </c>
    </row>
    <row r="166" spans="2:15" s="28" customFormat="1" ht="16.5" x14ac:dyDescent="0.25">
      <c r="B166" s="38">
        <f>SWAPs!A168</f>
        <v>0</v>
      </c>
      <c r="C166" s="38">
        <f>SWAPs!B168</f>
        <v>0</v>
      </c>
      <c r="D166" s="38">
        <f>SWAPs!C168</f>
        <v>0</v>
      </c>
      <c r="E166" s="39">
        <f>SWAPs!D168</f>
        <v>0</v>
      </c>
      <c r="F166" s="40">
        <f>SWAPs!E168</f>
        <v>0</v>
      </c>
      <c r="G166" s="38">
        <f>SWAPs!T168</f>
        <v>0</v>
      </c>
      <c r="H166" s="93">
        <f>SWAPs!F168</f>
        <v>0</v>
      </c>
      <c r="I166" s="40">
        <f>SWAPs!G168</f>
        <v>0</v>
      </c>
      <c r="J166" s="40">
        <f>SWAPs!S168</f>
        <v>0</v>
      </c>
      <c r="K166" s="41">
        <f>SWAPs!BC168*SWAPs!Q168</f>
        <v>0</v>
      </c>
      <c r="L166" s="41">
        <f>SWAPs!X168</f>
        <v>0</v>
      </c>
      <c r="M166" s="41">
        <f t="shared" si="4"/>
        <v>0</v>
      </c>
      <c r="N166" s="41">
        <f>SWAPs!Y168</f>
        <v>0</v>
      </c>
      <c r="O166" s="41">
        <f t="shared" si="5"/>
        <v>0</v>
      </c>
    </row>
    <row r="167" spans="2:15" s="28" customFormat="1" ht="16.5" x14ac:dyDescent="0.25">
      <c r="B167" s="38">
        <f>SWAPs!A169</f>
        <v>0</v>
      </c>
      <c r="C167" s="38">
        <f>SWAPs!B169</f>
        <v>0</v>
      </c>
      <c r="D167" s="38">
        <f>SWAPs!C169</f>
        <v>0</v>
      </c>
      <c r="E167" s="39">
        <f>SWAPs!D169</f>
        <v>0</v>
      </c>
      <c r="F167" s="40">
        <f>SWAPs!E169</f>
        <v>0</v>
      </c>
      <c r="G167" s="38">
        <f>SWAPs!T169</f>
        <v>0</v>
      </c>
      <c r="H167" s="93">
        <f>SWAPs!F169</f>
        <v>0</v>
      </c>
      <c r="I167" s="40">
        <f>SWAPs!G169</f>
        <v>0</v>
      </c>
      <c r="J167" s="40">
        <f>SWAPs!S169</f>
        <v>0</v>
      </c>
      <c r="K167" s="41">
        <f>SWAPs!BC169*SWAPs!Q169</f>
        <v>0</v>
      </c>
      <c r="L167" s="41">
        <f>SWAPs!X169</f>
        <v>0</v>
      </c>
      <c r="M167" s="41">
        <f t="shared" si="4"/>
        <v>0</v>
      </c>
      <c r="N167" s="41">
        <f>SWAPs!Y169</f>
        <v>0</v>
      </c>
      <c r="O167" s="41">
        <f t="shared" si="5"/>
        <v>0</v>
      </c>
    </row>
    <row r="168" spans="2:15" s="28" customFormat="1" ht="16.5" x14ac:dyDescent="0.25">
      <c r="B168" s="38">
        <f>SWAPs!A170</f>
        <v>0</v>
      </c>
      <c r="C168" s="38">
        <f>SWAPs!B170</f>
        <v>0</v>
      </c>
      <c r="D168" s="38">
        <f>SWAPs!C170</f>
        <v>0</v>
      </c>
      <c r="E168" s="39">
        <f>SWAPs!D170</f>
        <v>0</v>
      </c>
      <c r="F168" s="40">
        <f>SWAPs!E170</f>
        <v>0</v>
      </c>
      <c r="G168" s="38">
        <f>SWAPs!T170</f>
        <v>0</v>
      </c>
      <c r="H168" s="93">
        <f>SWAPs!F170</f>
        <v>0</v>
      </c>
      <c r="I168" s="40">
        <f>SWAPs!G170</f>
        <v>0</v>
      </c>
      <c r="J168" s="40">
        <f>SWAPs!S170</f>
        <v>0</v>
      </c>
      <c r="K168" s="41">
        <f>SWAPs!BC170*SWAPs!Q170</f>
        <v>0</v>
      </c>
      <c r="L168" s="41">
        <f>SWAPs!X170</f>
        <v>0</v>
      </c>
      <c r="M168" s="41">
        <f t="shared" si="4"/>
        <v>0</v>
      </c>
      <c r="N168" s="41">
        <f>SWAPs!Y170</f>
        <v>0</v>
      </c>
      <c r="O168" s="41">
        <f t="shared" si="5"/>
        <v>0</v>
      </c>
    </row>
    <row r="169" spans="2:15" s="28" customFormat="1" ht="16.5" x14ac:dyDescent="0.25">
      <c r="B169" s="38">
        <f>SWAPs!A171</f>
        <v>0</v>
      </c>
      <c r="C169" s="38">
        <f>SWAPs!B171</f>
        <v>0</v>
      </c>
      <c r="D169" s="38">
        <f>SWAPs!C171</f>
        <v>0</v>
      </c>
      <c r="E169" s="39">
        <f>SWAPs!D171</f>
        <v>0</v>
      </c>
      <c r="F169" s="40">
        <f>SWAPs!E171</f>
        <v>0</v>
      </c>
      <c r="G169" s="38">
        <f>SWAPs!T171</f>
        <v>0</v>
      </c>
      <c r="H169" s="93">
        <f>SWAPs!F171</f>
        <v>0</v>
      </c>
      <c r="I169" s="40">
        <f>SWAPs!G171</f>
        <v>0</v>
      </c>
      <c r="J169" s="40">
        <f>SWAPs!S171</f>
        <v>0</v>
      </c>
      <c r="K169" s="41">
        <f>SWAPs!BC171*SWAPs!Q171</f>
        <v>0</v>
      </c>
      <c r="L169" s="41">
        <f>SWAPs!X171</f>
        <v>0</v>
      </c>
      <c r="M169" s="41">
        <f t="shared" si="4"/>
        <v>0</v>
      </c>
      <c r="N169" s="41">
        <f>SWAPs!Y171</f>
        <v>0</v>
      </c>
      <c r="O169" s="41">
        <f t="shared" si="5"/>
        <v>0</v>
      </c>
    </row>
    <row r="170" spans="2:15" s="28" customFormat="1" ht="16.5" x14ac:dyDescent="0.25">
      <c r="B170" s="38">
        <f>SWAPs!A172</f>
        <v>0</v>
      </c>
      <c r="C170" s="38">
        <f>SWAPs!B172</f>
        <v>0</v>
      </c>
      <c r="D170" s="38">
        <f>SWAPs!C172</f>
        <v>0</v>
      </c>
      <c r="E170" s="39">
        <f>SWAPs!D172</f>
        <v>0</v>
      </c>
      <c r="F170" s="40">
        <f>SWAPs!E172</f>
        <v>0</v>
      </c>
      <c r="G170" s="38">
        <f>SWAPs!T172</f>
        <v>0</v>
      </c>
      <c r="H170" s="93">
        <f>SWAPs!F172</f>
        <v>0</v>
      </c>
      <c r="I170" s="40">
        <f>SWAPs!G172</f>
        <v>0</v>
      </c>
      <c r="J170" s="40">
        <f>SWAPs!S172</f>
        <v>0</v>
      </c>
      <c r="K170" s="41">
        <f>SWAPs!BC172*SWAPs!Q172</f>
        <v>0</v>
      </c>
      <c r="L170" s="41">
        <f>SWAPs!X172</f>
        <v>0</v>
      </c>
      <c r="M170" s="41">
        <f t="shared" si="4"/>
        <v>0</v>
      </c>
      <c r="N170" s="41">
        <f>SWAPs!Y172</f>
        <v>0</v>
      </c>
      <c r="O170" s="41">
        <f t="shared" si="5"/>
        <v>0</v>
      </c>
    </row>
    <row r="171" spans="2:15" s="28" customFormat="1" ht="16.5" x14ac:dyDescent="0.25">
      <c r="B171" s="38">
        <f>SWAPs!A173</f>
        <v>0</v>
      </c>
      <c r="C171" s="38">
        <f>SWAPs!B173</f>
        <v>0</v>
      </c>
      <c r="D171" s="38">
        <f>SWAPs!C173</f>
        <v>0</v>
      </c>
      <c r="E171" s="39">
        <f>SWAPs!D173</f>
        <v>0</v>
      </c>
      <c r="F171" s="40">
        <f>SWAPs!E173</f>
        <v>0</v>
      </c>
      <c r="G171" s="38">
        <f>SWAPs!T173</f>
        <v>0</v>
      </c>
      <c r="H171" s="93">
        <f>SWAPs!F173</f>
        <v>0</v>
      </c>
      <c r="I171" s="40">
        <f>SWAPs!G173</f>
        <v>0</v>
      </c>
      <c r="J171" s="40">
        <f>SWAPs!S173</f>
        <v>0</v>
      </c>
      <c r="K171" s="41">
        <f>SWAPs!BC173*SWAPs!Q173</f>
        <v>0</v>
      </c>
      <c r="L171" s="41">
        <f>SWAPs!X173</f>
        <v>0</v>
      </c>
      <c r="M171" s="41">
        <f t="shared" si="4"/>
        <v>0</v>
      </c>
      <c r="N171" s="41">
        <f>SWAPs!Y173</f>
        <v>0</v>
      </c>
      <c r="O171" s="41">
        <f t="shared" si="5"/>
        <v>0</v>
      </c>
    </row>
    <row r="172" spans="2:15" s="28" customFormat="1" ht="16.5" x14ac:dyDescent="0.25">
      <c r="B172" s="38">
        <f>SWAPs!A174</f>
        <v>0</v>
      </c>
      <c r="C172" s="38">
        <f>SWAPs!B174</f>
        <v>0</v>
      </c>
      <c r="D172" s="38">
        <f>SWAPs!C174</f>
        <v>0</v>
      </c>
      <c r="E172" s="39">
        <f>SWAPs!D174</f>
        <v>0</v>
      </c>
      <c r="F172" s="40">
        <f>SWAPs!E174</f>
        <v>0</v>
      </c>
      <c r="G172" s="38">
        <f>SWAPs!T174</f>
        <v>0</v>
      </c>
      <c r="H172" s="93">
        <f>SWAPs!F174</f>
        <v>0</v>
      </c>
      <c r="I172" s="40">
        <f>SWAPs!G174</f>
        <v>0</v>
      </c>
      <c r="J172" s="40">
        <f>SWAPs!S174</f>
        <v>0</v>
      </c>
      <c r="K172" s="41">
        <f>SWAPs!BC174*SWAPs!Q174</f>
        <v>0</v>
      </c>
      <c r="L172" s="41">
        <f>SWAPs!X174</f>
        <v>0</v>
      </c>
      <c r="M172" s="41">
        <f t="shared" si="4"/>
        <v>0</v>
      </c>
      <c r="N172" s="41">
        <f>SWAPs!Y174</f>
        <v>0</v>
      </c>
      <c r="O172" s="41">
        <f t="shared" si="5"/>
        <v>0</v>
      </c>
    </row>
    <row r="173" spans="2:15" s="28" customFormat="1" ht="16.5" x14ac:dyDescent="0.25">
      <c r="B173" s="38">
        <f>SWAPs!A175</f>
        <v>0</v>
      </c>
      <c r="C173" s="38">
        <f>SWAPs!B175</f>
        <v>0</v>
      </c>
      <c r="D173" s="38">
        <f>SWAPs!C175</f>
        <v>0</v>
      </c>
      <c r="E173" s="39">
        <f>SWAPs!D175</f>
        <v>0</v>
      </c>
      <c r="F173" s="40">
        <f>SWAPs!E175</f>
        <v>0</v>
      </c>
      <c r="G173" s="38">
        <f>SWAPs!T175</f>
        <v>0</v>
      </c>
      <c r="H173" s="93">
        <f>SWAPs!F175</f>
        <v>0</v>
      </c>
      <c r="I173" s="40">
        <f>SWAPs!G175</f>
        <v>0</v>
      </c>
      <c r="J173" s="40">
        <f>SWAPs!S175</f>
        <v>0</v>
      </c>
      <c r="K173" s="41">
        <f>SWAPs!BC175*SWAPs!Q175</f>
        <v>0</v>
      </c>
      <c r="L173" s="41">
        <f>SWAPs!X175</f>
        <v>0</v>
      </c>
      <c r="M173" s="41">
        <f t="shared" si="4"/>
        <v>0</v>
      </c>
      <c r="N173" s="41">
        <f>SWAPs!Y175</f>
        <v>0</v>
      </c>
      <c r="O173" s="41">
        <f t="shared" si="5"/>
        <v>0</v>
      </c>
    </row>
    <row r="174" spans="2:15" s="28" customFormat="1" ht="16.5" x14ac:dyDescent="0.25">
      <c r="B174" s="38">
        <f>SWAPs!A176</f>
        <v>0</v>
      </c>
      <c r="C174" s="38">
        <f>SWAPs!B176</f>
        <v>0</v>
      </c>
      <c r="D174" s="38">
        <f>SWAPs!C176</f>
        <v>0</v>
      </c>
      <c r="E174" s="39">
        <f>SWAPs!D176</f>
        <v>0</v>
      </c>
      <c r="F174" s="40">
        <f>SWAPs!E176</f>
        <v>0</v>
      </c>
      <c r="G174" s="38">
        <f>SWAPs!T176</f>
        <v>0</v>
      </c>
      <c r="H174" s="93">
        <f>SWAPs!F176</f>
        <v>0</v>
      </c>
      <c r="I174" s="40">
        <f>SWAPs!G176</f>
        <v>0</v>
      </c>
      <c r="J174" s="40">
        <f>SWAPs!S176</f>
        <v>0</v>
      </c>
      <c r="K174" s="41">
        <f>SWAPs!BC176*SWAPs!Q176</f>
        <v>0</v>
      </c>
      <c r="L174" s="41">
        <f>SWAPs!X176</f>
        <v>0</v>
      </c>
      <c r="M174" s="41">
        <f t="shared" si="4"/>
        <v>0</v>
      </c>
      <c r="N174" s="41">
        <f>SWAPs!Y176</f>
        <v>0</v>
      </c>
      <c r="O174" s="41">
        <f t="shared" si="5"/>
        <v>0</v>
      </c>
    </row>
    <row r="175" spans="2:15" s="28" customFormat="1" ht="16.5" x14ac:dyDescent="0.25">
      <c r="B175" s="38">
        <f>SWAPs!A177</f>
        <v>0</v>
      </c>
      <c r="C175" s="38">
        <f>SWAPs!B177</f>
        <v>0</v>
      </c>
      <c r="D175" s="38">
        <f>SWAPs!C177</f>
        <v>0</v>
      </c>
      <c r="E175" s="39">
        <f>SWAPs!D177</f>
        <v>0</v>
      </c>
      <c r="F175" s="40">
        <f>SWAPs!E177</f>
        <v>0</v>
      </c>
      <c r="G175" s="38">
        <f>SWAPs!T177</f>
        <v>0</v>
      </c>
      <c r="H175" s="93">
        <f>SWAPs!F177</f>
        <v>0</v>
      </c>
      <c r="I175" s="40">
        <f>SWAPs!G177</f>
        <v>0</v>
      </c>
      <c r="J175" s="40">
        <f>SWAPs!S177</f>
        <v>0</v>
      </c>
      <c r="K175" s="41">
        <f>SWAPs!BC177*SWAPs!Q177</f>
        <v>0</v>
      </c>
      <c r="L175" s="41">
        <f>SWAPs!X177</f>
        <v>0</v>
      </c>
      <c r="M175" s="41">
        <f t="shared" si="4"/>
        <v>0</v>
      </c>
      <c r="N175" s="41">
        <f>SWAPs!Y177</f>
        <v>0</v>
      </c>
      <c r="O175" s="41">
        <f t="shared" si="5"/>
        <v>0</v>
      </c>
    </row>
    <row r="176" spans="2:15" s="28" customFormat="1" ht="16.5" x14ac:dyDescent="0.25">
      <c r="B176" s="38">
        <f>SWAPs!A178</f>
        <v>0</v>
      </c>
      <c r="C176" s="38">
        <f>SWAPs!B178</f>
        <v>0</v>
      </c>
      <c r="D176" s="38">
        <f>SWAPs!C178</f>
        <v>0</v>
      </c>
      <c r="E176" s="39">
        <f>SWAPs!D178</f>
        <v>0</v>
      </c>
      <c r="F176" s="40">
        <f>SWAPs!E178</f>
        <v>0</v>
      </c>
      <c r="G176" s="38">
        <f>SWAPs!T178</f>
        <v>0</v>
      </c>
      <c r="H176" s="93">
        <f>SWAPs!F178</f>
        <v>0</v>
      </c>
      <c r="I176" s="40">
        <f>SWAPs!G178</f>
        <v>0</v>
      </c>
      <c r="J176" s="40">
        <f>SWAPs!S178</f>
        <v>0</v>
      </c>
      <c r="K176" s="41">
        <f>SWAPs!BC178*SWAPs!Q178</f>
        <v>0</v>
      </c>
      <c r="L176" s="41">
        <f>SWAPs!X178</f>
        <v>0</v>
      </c>
      <c r="M176" s="41">
        <f t="shared" si="4"/>
        <v>0</v>
      </c>
      <c r="N176" s="41">
        <f>SWAPs!Y178</f>
        <v>0</v>
      </c>
      <c r="O176" s="41">
        <f t="shared" si="5"/>
        <v>0</v>
      </c>
    </row>
    <row r="177" spans="2:15" s="28" customFormat="1" ht="16.5" x14ac:dyDescent="0.25">
      <c r="B177" s="38">
        <f>SWAPs!A179</f>
        <v>0</v>
      </c>
      <c r="C177" s="38">
        <f>SWAPs!B179</f>
        <v>0</v>
      </c>
      <c r="D177" s="38">
        <f>SWAPs!C179</f>
        <v>0</v>
      </c>
      <c r="E177" s="39">
        <f>SWAPs!D179</f>
        <v>0</v>
      </c>
      <c r="F177" s="40">
        <f>SWAPs!E179</f>
        <v>0</v>
      </c>
      <c r="G177" s="38">
        <f>SWAPs!T179</f>
        <v>0</v>
      </c>
      <c r="H177" s="93">
        <f>SWAPs!F179</f>
        <v>0</v>
      </c>
      <c r="I177" s="40">
        <f>SWAPs!G179</f>
        <v>0</v>
      </c>
      <c r="J177" s="40">
        <f>SWAPs!S179</f>
        <v>0</v>
      </c>
      <c r="K177" s="41">
        <f>SWAPs!BC179*SWAPs!Q179</f>
        <v>0</v>
      </c>
      <c r="L177" s="41">
        <f>SWAPs!X179</f>
        <v>0</v>
      </c>
      <c r="M177" s="41">
        <f t="shared" si="4"/>
        <v>0</v>
      </c>
      <c r="N177" s="41">
        <f>SWAPs!Y179</f>
        <v>0</v>
      </c>
      <c r="O177" s="41">
        <f t="shared" si="5"/>
        <v>0</v>
      </c>
    </row>
    <row r="178" spans="2:15" s="28" customFormat="1" ht="16.5" x14ac:dyDescent="0.25">
      <c r="B178" s="38">
        <f>SWAPs!A180</f>
        <v>0</v>
      </c>
      <c r="C178" s="38">
        <f>SWAPs!B180</f>
        <v>0</v>
      </c>
      <c r="D178" s="38">
        <f>SWAPs!C180</f>
        <v>0</v>
      </c>
      <c r="E178" s="39">
        <f>SWAPs!D180</f>
        <v>0</v>
      </c>
      <c r="F178" s="40">
        <f>SWAPs!E180</f>
        <v>0</v>
      </c>
      <c r="G178" s="38">
        <f>SWAPs!T180</f>
        <v>0</v>
      </c>
      <c r="H178" s="93">
        <f>SWAPs!F180</f>
        <v>0</v>
      </c>
      <c r="I178" s="40">
        <f>SWAPs!G180</f>
        <v>0</v>
      </c>
      <c r="J178" s="40">
        <f>SWAPs!S180</f>
        <v>0</v>
      </c>
      <c r="K178" s="41">
        <f>SWAPs!BC180*SWAPs!Q180</f>
        <v>0</v>
      </c>
      <c r="L178" s="41">
        <f>SWAPs!X180</f>
        <v>0</v>
      </c>
      <c r="M178" s="41">
        <f t="shared" si="4"/>
        <v>0</v>
      </c>
      <c r="N178" s="41">
        <f>SWAPs!Y180</f>
        <v>0</v>
      </c>
      <c r="O178" s="41">
        <f t="shared" si="5"/>
        <v>0</v>
      </c>
    </row>
    <row r="179" spans="2:15" s="28" customFormat="1" ht="16.5" x14ac:dyDescent="0.25">
      <c r="B179" s="38">
        <f>SWAPs!A181</f>
        <v>0</v>
      </c>
      <c r="C179" s="38">
        <f>SWAPs!B181</f>
        <v>0</v>
      </c>
      <c r="D179" s="38">
        <f>SWAPs!C181</f>
        <v>0</v>
      </c>
      <c r="E179" s="39">
        <f>SWAPs!D181</f>
        <v>0</v>
      </c>
      <c r="F179" s="40">
        <f>SWAPs!E181</f>
        <v>0</v>
      </c>
      <c r="G179" s="38">
        <f>SWAPs!T181</f>
        <v>0</v>
      </c>
      <c r="H179" s="93">
        <f>SWAPs!F181</f>
        <v>0</v>
      </c>
      <c r="I179" s="40">
        <f>SWAPs!G181</f>
        <v>0</v>
      </c>
      <c r="J179" s="40">
        <f>SWAPs!S181</f>
        <v>0</v>
      </c>
      <c r="K179" s="41">
        <f>SWAPs!BC181*SWAPs!Q181</f>
        <v>0</v>
      </c>
      <c r="L179" s="41">
        <f>SWAPs!X181</f>
        <v>0</v>
      </c>
      <c r="M179" s="41">
        <f t="shared" si="4"/>
        <v>0</v>
      </c>
      <c r="N179" s="41">
        <f>SWAPs!Y181</f>
        <v>0</v>
      </c>
      <c r="O179" s="41">
        <f t="shared" si="5"/>
        <v>0</v>
      </c>
    </row>
    <row r="180" spans="2:15" s="28" customFormat="1" ht="16.5" x14ac:dyDescent="0.25">
      <c r="B180" s="38">
        <f>SWAPs!A182</f>
        <v>0</v>
      </c>
      <c r="C180" s="38">
        <f>SWAPs!B182</f>
        <v>0</v>
      </c>
      <c r="D180" s="38">
        <f>SWAPs!C182</f>
        <v>0</v>
      </c>
      <c r="E180" s="39">
        <f>SWAPs!D182</f>
        <v>0</v>
      </c>
      <c r="F180" s="40">
        <f>SWAPs!E182</f>
        <v>0</v>
      </c>
      <c r="G180" s="38">
        <f>SWAPs!T182</f>
        <v>0</v>
      </c>
      <c r="H180" s="93">
        <f>SWAPs!F182</f>
        <v>0</v>
      </c>
      <c r="I180" s="40">
        <f>SWAPs!G182</f>
        <v>0</v>
      </c>
      <c r="J180" s="40">
        <f>SWAPs!S182</f>
        <v>0</v>
      </c>
      <c r="K180" s="41">
        <f>SWAPs!BC182*SWAPs!Q182</f>
        <v>0</v>
      </c>
      <c r="L180" s="41">
        <f>SWAPs!X182</f>
        <v>0</v>
      </c>
      <c r="M180" s="41">
        <f t="shared" si="4"/>
        <v>0</v>
      </c>
      <c r="N180" s="41">
        <f>SWAPs!Y182</f>
        <v>0</v>
      </c>
      <c r="O180" s="41">
        <f t="shared" si="5"/>
        <v>0</v>
      </c>
    </row>
    <row r="181" spans="2:15" s="28" customFormat="1" ht="16.5" x14ac:dyDescent="0.25">
      <c r="B181" s="38">
        <f>SWAPs!A183</f>
        <v>0</v>
      </c>
      <c r="C181" s="38">
        <f>SWAPs!B183</f>
        <v>0</v>
      </c>
      <c r="D181" s="38">
        <f>SWAPs!C183</f>
        <v>0</v>
      </c>
      <c r="E181" s="39">
        <f>SWAPs!D183</f>
        <v>0</v>
      </c>
      <c r="F181" s="40">
        <f>SWAPs!E183</f>
        <v>0</v>
      </c>
      <c r="G181" s="38">
        <f>SWAPs!T183</f>
        <v>0</v>
      </c>
      <c r="H181" s="93">
        <f>SWAPs!F183</f>
        <v>0</v>
      </c>
      <c r="I181" s="40">
        <f>SWAPs!G183</f>
        <v>0</v>
      </c>
      <c r="J181" s="40">
        <f>SWAPs!S183</f>
        <v>0</v>
      </c>
      <c r="K181" s="41">
        <f>SWAPs!BC183*SWAPs!Q183</f>
        <v>0</v>
      </c>
      <c r="L181" s="41">
        <f>SWAPs!X183</f>
        <v>0</v>
      </c>
      <c r="M181" s="41">
        <f t="shared" si="4"/>
        <v>0</v>
      </c>
      <c r="N181" s="41">
        <f>SWAPs!Y183</f>
        <v>0</v>
      </c>
      <c r="O181" s="41">
        <f t="shared" si="5"/>
        <v>0</v>
      </c>
    </row>
    <row r="182" spans="2:15" s="28" customFormat="1" ht="16.5" x14ac:dyDescent="0.25">
      <c r="B182" s="38">
        <f>SWAPs!A184</f>
        <v>0</v>
      </c>
      <c r="C182" s="38">
        <f>SWAPs!B184</f>
        <v>0</v>
      </c>
      <c r="D182" s="38">
        <f>SWAPs!C184</f>
        <v>0</v>
      </c>
      <c r="E182" s="39">
        <f>SWAPs!D184</f>
        <v>0</v>
      </c>
      <c r="F182" s="40">
        <f>SWAPs!E184</f>
        <v>0</v>
      </c>
      <c r="G182" s="38">
        <f>SWAPs!T184</f>
        <v>0</v>
      </c>
      <c r="H182" s="93">
        <f>SWAPs!F184</f>
        <v>0</v>
      </c>
      <c r="I182" s="40">
        <f>SWAPs!G184</f>
        <v>0</v>
      </c>
      <c r="J182" s="40">
        <f>SWAPs!S184</f>
        <v>0</v>
      </c>
      <c r="K182" s="41">
        <f>SWAPs!BC184*SWAPs!Q184</f>
        <v>0</v>
      </c>
      <c r="L182" s="41">
        <f>SWAPs!X184</f>
        <v>0</v>
      </c>
      <c r="M182" s="41">
        <f t="shared" si="4"/>
        <v>0</v>
      </c>
      <c r="N182" s="41">
        <f>SWAPs!Y184</f>
        <v>0</v>
      </c>
      <c r="O182" s="41">
        <f t="shared" si="5"/>
        <v>0</v>
      </c>
    </row>
    <row r="183" spans="2:15" s="28" customFormat="1" ht="16.5" x14ac:dyDescent="0.25">
      <c r="B183" s="38">
        <f>SWAPs!A185</f>
        <v>0</v>
      </c>
      <c r="C183" s="38">
        <f>SWAPs!B185</f>
        <v>0</v>
      </c>
      <c r="D183" s="38">
        <f>SWAPs!C185</f>
        <v>0</v>
      </c>
      <c r="E183" s="39">
        <f>SWAPs!D185</f>
        <v>0</v>
      </c>
      <c r="F183" s="40">
        <f>SWAPs!E185</f>
        <v>0</v>
      </c>
      <c r="G183" s="38">
        <f>SWAPs!T185</f>
        <v>0</v>
      </c>
      <c r="H183" s="93">
        <f>SWAPs!F185</f>
        <v>0</v>
      </c>
      <c r="I183" s="40">
        <f>SWAPs!G185</f>
        <v>0</v>
      </c>
      <c r="J183" s="40">
        <f>SWAPs!S185</f>
        <v>0</v>
      </c>
      <c r="K183" s="41">
        <f>SWAPs!BC185*SWAPs!Q185</f>
        <v>0</v>
      </c>
      <c r="L183" s="41">
        <f>SWAPs!X185</f>
        <v>0</v>
      </c>
      <c r="M183" s="41">
        <f t="shared" si="4"/>
        <v>0</v>
      </c>
      <c r="N183" s="41">
        <f>SWAPs!Y185</f>
        <v>0</v>
      </c>
      <c r="O183" s="41">
        <f t="shared" si="5"/>
        <v>0</v>
      </c>
    </row>
    <row r="184" spans="2:15" s="28" customFormat="1" ht="16.5" x14ac:dyDescent="0.25">
      <c r="B184" s="38">
        <f>SWAPs!A186</f>
        <v>0</v>
      </c>
      <c r="C184" s="38">
        <f>SWAPs!B186</f>
        <v>0</v>
      </c>
      <c r="D184" s="38">
        <f>SWAPs!C186</f>
        <v>0</v>
      </c>
      <c r="E184" s="39">
        <f>SWAPs!D186</f>
        <v>0</v>
      </c>
      <c r="F184" s="40">
        <f>SWAPs!E186</f>
        <v>0</v>
      </c>
      <c r="G184" s="38">
        <f>SWAPs!T186</f>
        <v>0</v>
      </c>
      <c r="H184" s="93">
        <f>SWAPs!F186</f>
        <v>0</v>
      </c>
      <c r="I184" s="40">
        <f>SWAPs!G186</f>
        <v>0</v>
      </c>
      <c r="J184" s="40">
        <f>SWAPs!S186</f>
        <v>0</v>
      </c>
      <c r="K184" s="41">
        <f>SWAPs!BC186*SWAPs!Q186</f>
        <v>0</v>
      </c>
      <c r="L184" s="41">
        <f>SWAPs!X186</f>
        <v>0</v>
      </c>
      <c r="M184" s="41">
        <f t="shared" si="4"/>
        <v>0</v>
      </c>
      <c r="N184" s="41">
        <f>SWAPs!Y186</f>
        <v>0</v>
      </c>
      <c r="O184" s="41">
        <f t="shared" si="5"/>
        <v>0</v>
      </c>
    </row>
    <row r="185" spans="2:15" s="28" customFormat="1" ht="16.5" x14ac:dyDescent="0.25">
      <c r="B185" s="38">
        <f>SWAPs!A187</f>
        <v>0</v>
      </c>
      <c r="C185" s="38">
        <f>SWAPs!B187</f>
        <v>0</v>
      </c>
      <c r="D185" s="38">
        <f>SWAPs!C187</f>
        <v>0</v>
      </c>
      <c r="E185" s="39">
        <f>SWAPs!D187</f>
        <v>0</v>
      </c>
      <c r="F185" s="40">
        <f>SWAPs!E187</f>
        <v>0</v>
      </c>
      <c r="G185" s="38">
        <f>SWAPs!T187</f>
        <v>0</v>
      </c>
      <c r="H185" s="93">
        <f>SWAPs!F187</f>
        <v>0</v>
      </c>
      <c r="I185" s="40">
        <f>SWAPs!G187</f>
        <v>0</v>
      </c>
      <c r="J185" s="40">
        <f>SWAPs!S187</f>
        <v>0</v>
      </c>
      <c r="K185" s="41">
        <f>SWAPs!BC187*SWAPs!Q187</f>
        <v>0</v>
      </c>
      <c r="L185" s="41">
        <f>SWAPs!X187</f>
        <v>0</v>
      </c>
      <c r="M185" s="41">
        <f t="shared" si="4"/>
        <v>0</v>
      </c>
      <c r="N185" s="41">
        <f>SWAPs!Y187</f>
        <v>0</v>
      </c>
      <c r="O185" s="41">
        <f t="shared" si="5"/>
        <v>0</v>
      </c>
    </row>
    <row r="186" spans="2:15" s="28" customFormat="1" ht="16.5" x14ac:dyDescent="0.25">
      <c r="B186" s="38">
        <f>SWAPs!A188</f>
        <v>0</v>
      </c>
      <c r="C186" s="38">
        <f>SWAPs!B188</f>
        <v>0</v>
      </c>
      <c r="D186" s="38">
        <f>SWAPs!C188</f>
        <v>0</v>
      </c>
      <c r="E186" s="39">
        <f>SWAPs!D188</f>
        <v>0</v>
      </c>
      <c r="F186" s="40">
        <f>SWAPs!E188</f>
        <v>0</v>
      </c>
      <c r="G186" s="38">
        <f>SWAPs!T188</f>
        <v>0</v>
      </c>
      <c r="H186" s="93">
        <f>SWAPs!F188</f>
        <v>0</v>
      </c>
      <c r="I186" s="40">
        <f>SWAPs!G188</f>
        <v>0</v>
      </c>
      <c r="J186" s="40">
        <f>SWAPs!S188</f>
        <v>0</v>
      </c>
      <c r="K186" s="41">
        <f>SWAPs!BC188*SWAPs!Q188</f>
        <v>0</v>
      </c>
      <c r="L186" s="41">
        <f>SWAPs!X188</f>
        <v>0</v>
      </c>
      <c r="M186" s="41">
        <f t="shared" si="4"/>
        <v>0</v>
      </c>
      <c r="N186" s="41">
        <f>SWAPs!Y188</f>
        <v>0</v>
      </c>
      <c r="O186" s="41">
        <f t="shared" si="5"/>
        <v>0</v>
      </c>
    </row>
    <row r="187" spans="2:15" s="28" customFormat="1" ht="16.5" x14ac:dyDescent="0.25">
      <c r="B187" s="38">
        <f>SWAPs!A189</f>
        <v>0</v>
      </c>
      <c r="C187" s="38">
        <f>SWAPs!B189</f>
        <v>0</v>
      </c>
      <c r="D187" s="38">
        <f>SWAPs!C189</f>
        <v>0</v>
      </c>
      <c r="E187" s="39">
        <f>SWAPs!D189</f>
        <v>0</v>
      </c>
      <c r="F187" s="40">
        <f>SWAPs!E189</f>
        <v>0</v>
      </c>
      <c r="G187" s="38">
        <f>SWAPs!T189</f>
        <v>0</v>
      </c>
      <c r="H187" s="93">
        <f>SWAPs!F189</f>
        <v>0</v>
      </c>
      <c r="I187" s="40">
        <f>SWAPs!G189</f>
        <v>0</v>
      </c>
      <c r="J187" s="40">
        <f>SWAPs!S189</f>
        <v>0</v>
      </c>
      <c r="K187" s="41">
        <f>SWAPs!BC189*SWAPs!Q189</f>
        <v>0</v>
      </c>
      <c r="L187" s="41">
        <f>SWAPs!X189</f>
        <v>0</v>
      </c>
      <c r="M187" s="41">
        <f t="shared" si="4"/>
        <v>0</v>
      </c>
      <c r="N187" s="41">
        <f>SWAPs!Y189</f>
        <v>0</v>
      </c>
      <c r="O187" s="41">
        <f t="shared" si="5"/>
        <v>0</v>
      </c>
    </row>
    <row r="188" spans="2:15" s="28" customFormat="1" ht="16.5" x14ac:dyDescent="0.25">
      <c r="B188" s="38">
        <f>SWAPs!A190</f>
        <v>0</v>
      </c>
      <c r="C188" s="38">
        <f>SWAPs!B190</f>
        <v>0</v>
      </c>
      <c r="D188" s="38">
        <f>SWAPs!C190</f>
        <v>0</v>
      </c>
      <c r="E188" s="39">
        <f>SWAPs!D190</f>
        <v>0</v>
      </c>
      <c r="F188" s="40">
        <f>SWAPs!E190</f>
        <v>0</v>
      </c>
      <c r="G188" s="38">
        <f>SWAPs!T190</f>
        <v>0</v>
      </c>
      <c r="H188" s="93">
        <f>SWAPs!F190</f>
        <v>0</v>
      </c>
      <c r="I188" s="40">
        <f>SWAPs!G190</f>
        <v>0</v>
      </c>
      <c r="J188" s="40">
        <f>SWAPs!S190</f>
        <v>0</v>
      </c>
      <c r="K188" s="41">
        <f>SWAPs!BC190*SWAPs!Q190</f>
        <v>0</v>
      </c>
      <c r="L188" s="41">
        <f>SWAPs!X190</f>
        <v>0</v>
      </c>
      <c r="M188" s="41">
        <f t="shared" si="4"/>
        <v>0</v>
      </c>
      <c r="N188" s="41">
        <f>SWAPs!Y190</f>
        <v>0</v>
      </c>
      <c r="O188" s="41">
        <f t="shared" si="5"/>
        <v>0</v>
      </c>
    </row>
    <row r="189" spans="2:15" s="28" customFormat="1" ht="16.5" x14ac:dyDescent="0.25">
      <c r="B189" s="38">
        <f>SWAPs!A191</f>
        <v>0</v>
      </c>
      <c r="C189" s="38">
        <f>SWAPs!B191</f>
        <v>0</v>
      </c>
      <c r="D189" s="38">
        <f>SWAPs!C191</f>
        <v>0</v>
      </c>
      <c r="E189" s="39">
        <f>SWAPs!D191</f>
        <v>0</v>
      </c>
      <c r="F189" s="40">
        <f>SWAPs!E191</f>
        <v>0</v>
      </c>
      <c r="G189" s="38">
        <f>SWAPs!T191</f>
        <v>0</v>
      </c>
      <c r="H189" s="93">
        <f>SWAPs!F191</f>
        <v>0</v>
      </c>
      <c r="I189" s="40">
        <f>SWAPs!G191</f>
        <v>0</v>
      </c>
      <c r="J189" s="40">
        <f>SWAPs!S191</f>
        <v>0</v>
      </c>
      <c r="K189" s="41">
        <f>SWAPs!BC191*SWAPs!Q191</f>
        <v>0</v>
      </c>
      <c r="L189" s="41">
        <f>SWAPs!X191</f>
        <v>0</v>
      </c>
      <c r="M189" s="41">
        <f t="shared" si="4"/>
        <v>0</v>
      </c>
      <c r="N189" s="41">
        <f>SWAPs!Y191</f>
        <v>0</v>
      </c>
      <c r="O189" s="41">
        <f t="shared" si="5"/>
        <v>0</v>
      </c>
    </row>
    <row r="190" spans="2:15" s="28" customFormat="1" ht="16.5" x14ac:dyDescent="0.25">
      <c r="B190" s="38">
        <f>SWAPs!A192</f>
        <v>0</v>
      </c>
      <c r="C190" s="38">
        <f>SWAPs!B192</f>
        <v>0</v>
      </c>
      <c r="D190" s="38">
        <f>SWAPs!C192</f>
        <v>0</v>
      </c>
      <c r="E190" s="39">
        <f>SWAPs!D192</f>
        <v>0</v>
      </c>
      <c r="F190" s="40">
        <f>SWAPs!E192</f>
        <v>0</v>
      </c>
      <c r="G190" s="38">
        <f>SWAPs!T192</f>
        <v>0</v>
      </c>
      <c r="H190" s="93">
        <f>SWAPs!F192</f>
        <v>0</v>
      </c>
      <c r="I190" s="40">
        <f>SWAPs!G192</f>
        <v>0</v>
      </c>
      <c r="J190" s="40">
        <f>SWAPs!S192</f>
        <v>0</v>
      </c>
      <c r="K190" s="41">
        <f>SWAPs!BC192*SWAPs!Q192</f>
        <v>0</v>
      </c>
      <c r="L190" s="41">
        <f>SWAPs!X192</f>
        <v>0</v>
      </c>
      <c r="M190" s="41">
        <f t="shared" si="4"/>
        <v>0</v>
      </c>
      <c r="N190" s="41">
        <f>SWAPs!Y192</f>
        <v>0</v>
      </c>
      <c r="O190" s="41">
        <f t="shared" si="5"/>
        <v>0</v>
      </c>
    </row>
    <row r="191" spans="2:15" s="28" customFormat="1" ht="16.5" x14ac:dyDescent="0.25">
      <c r="B191" s="38">
        <f>SWAPs!A193</f>
        <v>0</v>
      </c>
      <c r="C191" s="38">
        <f>SWAPs!B193</f>
        <v>0</v>
      </c>
      <c r="D191" s="38">
        <f>SWAPs!C193</f>
        <v>0</v>
      </c>
      <c r="E191" s="39">
        <f>SWAPs!D193</f>
        <v>0</v>
      </c>
      <c r="F191" s="40">
        <f>SWAPs!E193</f>
        <v>0</v>
      </c>
      <c r="G191" s="38">
        <f>SWAPs!T193</f>
        <v>0</v>
      </c>
      <c r="H191" s="93">
        <f>SWAPs!F193</f>
        <v>0</v>
      </c>
      <c r="I191" s="40">
        <f>SWAPs!G193</f>
        <v>0</v>
      </c>
      <c r="J191" s="40">
        <f>SWAPs!S193</f>
        <v>0</v>
      </c>
      <c r="K191" s="41">
        <f>SWAPs!BC193*SWAPs!Q193</f>
        <v>0</v>
      </c>
      <c r="L191" s="41">
        <f>SWAPs!X193</f>
        <v>0</v>
      </c>
      <c r="M191" s="41">
        <f t="shared" si="4"/>
        <v>0</v>
      </c>
      <c r="N191" s="41">
        <f>SWAPs!Y193</f>
        <v>0</v>
      </c>
      <c r="O191" s="41">
        <f t="shared" si="5"/>
        <v>0</v>
      </c>
    </row>
    <row r="192" spans="2:15" s="28" customFormat="1" ht="16.5" x14ac:dyDescent="0.25">
      <c r="B192" s="38">
        <f>SWAPs!A194</f>
        <v>0</v>
      </c>
      <c r="C192" s="38">
        <f>SWAPs!B194</f>
        <v>0</v>
      </c>
      <c r="D192" s="38">
        <f>SWAPs!C194</f>
        <v>0</v>
      </c>
      <c r="E192" s="39">
        <f>SWAPs!D194</f>
        <v>0</v>
      </c>
      <c r="F192" s="40">
        <f>SWAPs!E194</f>
        <v>0</v>
      </c>
      <c r="G192" s="38">
        <f>SWAPs!T194</f>
        <v>0</v>
      </c>
      <c r="H192" s="93">
        <f>SWAPs!F194</f>
        <v>0</v>
      </c>
      <c r="I192" s="40">
        <f>SWAPs!G194</f>
        <v>0</v>
      </c>
      <c r="J192" s="40">
        <f>SWAPs!S194</f>
        <v>0</v>
      </c>
      <c r="K192" s="41">
        <f>SWAPs!BC194*SWAPs!Q194</f>
        <v>0</v>
      </c>
      <c r="L192" s="41">
        <f>SWAPs!X194</f>
        <v>0</v>
      </c>
      <c r="M192" s="41">
        <f t="shared" si="4"/>
        <v>0</v>
      </c>
      <c r="N192" s="41">
        <f>SWAPs!Y194</f>
        <v>0</v>
      </c>
      <c r="O192" s="41">
        <f t="shared" si="5"/>
        <v>0</v>
      </c>
    </row>
    <row r="193" spans="2:15" s="28" customFormat="1" ht="16.5" x14ac:dyDescent="0.25">
      <c r="B193" s="38">
        <f>SWAPs!A195</f>
        <v>0</v>
      </c>
      <c r="C193" s="38">
        <f>SWAPs!B195</f>
        <v>0</v>
      </c>
      <c r="D193" s="38">
        <f>SWAPs!C195</f>
        <v>0</v>
      </c>
      <c r="E193" s="39">
        <f>SWAPs!D195</f>
        <v>0</v>
      </c>
      <c r="F193" s="40">
        <f>SWAPs!E195</f>
        <v>0</v>
      </c>
      <c r="G193" s="38">
        <f>SWAPs!T195</f>
        <v>0</v>
      </c>
      <c r="H193" s="93">
        <f>SWAPs!F195</f>
        <v>0</v>
      </c>
      <c r="I193" s="40">
        <f>SWAPs!G195</f>
        <v>0</v>
      </c>
      <c r="J193" s="40">
        <f>SWAPs!S195</f>
        <v>0</v>
      </c>
      <c r="K193" s="41">
        <f>SWAPs!BC195*SWAPs!Q195</f>
        <v>0</v>
      </c>
      <c r="L193" s="41">
        <f>SWAPs!X195</f>
        <v>0</v>
      </c>
      <c r="M193" s="41">
        <f t="shared" si="4"/>
        <v>0</v>
      </c>
      <c r="N193" s="41">
        <f>SWAPs!Y195</f>
        <v>0</v>
      </c>
      <c r="O193" s="41">
        <f t="shared" si="5"/>
        <v>0</v>
      </c>
    </row>
    <row r="194" spans="2:15" s="28" customFormat="1" ht="16.5" x14ac:dyDescent="0.25">
      <c r="B194" s="38">
        <f>SWAPs!A196</f>
        <v>0</v>
      </c>
      <c r="C194" s="38">
        <f>SWAPs!B196</f>
        <v>0</v>
      </c>
      <c r="D194" s="38">
        <f>SWAPs!C196</f>
        <v>0</v>
      </c>
      <c r="E194" s="39">
        <f>SWAPs!D196</f>
        <v>0</v>
      </c>
      <c r="F194" s="40">
        <f>SWAPs!E196</f>
        <v>0</v>
      </c>
      <c r="G194" s="38">
        <f>SWAPs!T196</f>
        <v>0</v>
      </c>
      <c r="H194" s="93">
        <f>SWAPs!F196</f>
        <v>0</v>
      </c>
      <c r="I194" s="40">
        <f>SWAPs!G196</f>
        <v>0</v>
      </c>
      <c r="J194" s="40">
        <f>SWAPs!S196</f>
        <v>0</v>
      </c>
      <c r="K194" s="41">
        <f>SWAPs!BC196*SWAPs!Q196</f>
        <v>0</v>
      </c>
      <c r="L194" s="41">
        <f>SWAPs!X196</f>
        <v>0</v>
      </c>
      <c r="M194" s="41">
        <f t="shared" si="4"/>
        <v>0</v>
      </c>
      <c r="N194" s="41">
        <f>SWAPs!Y196</f>
        <v>0</v>
      </c>
      <c r="O194" s="41">
        <f t="shared" si="5"/>
        <v>0</v>
      </c>
    </row>
    <row r="195" spans="2:15" s="28" customFormat="1" ht="16.5" x14ac:dyDescent="0.25">
      <c r="B195" s="38">
        <f>SWAPs!A197</f>
        <v>0</v>
      </c>
      <c r="C195" s="38">
        <f>SWAPs!B197</f>
        <v>0</v>
      </c>
      <c r="D195" s="38">
        <f>SWAPs!C197</f>
        <v>0</v>
      </c>
      <c r="E195" s="39">
        <f>SWAPs!D197</f>
        <v>0</v>
      </c>
      <c r="F195" s="40">
        <f>SWAPs!E197</f>
        <v>0</v>
      </c>
      <c r="G195" s="38">
        <f>SWAPs!T197</f>
        <v>0</v>
      </c>
      <c r="H195" s="93">
        <f>SWAPs!F197</f>
        <v>0</v>
      </c>
      <c r="I195" s="40">
        <f>SWAPs!G197</f>
        <v>0</v>
      </c>
      <c r="J195" s="40">
        <f>SWAPs!S197</f>
        <v>0</v>
      </c>
      <c r="K195" s="41">
        <f>SWAPs!BC197*SWAPs!Q197</f>
        <v>0</v>
      </c>
      <c r="L195" s="41">
        <f>SWAPs!X197</f>
        <v>0</v>
      </c>
      <c r="M195" s="41">
        <f t="shared" si="4"/>
        <v>0</v>
      </c>
      <c r="N195" s="41">
        <f>SWAPs!Y197</f>
        <v>0</v>
      </c>
      <c r="O195" s="41">
        <f t="shared" si="5"/>
        <v>0</v>
      </c>
    </row>
    <row r="196" spans="2:15" s="28" customFormat="1" ht="16.5" x14ac:dyDescent="0.25">
      <c r="B196" s="38">
        <f>SWAPs!A198</f>
        <v>0</v>
      </c>
      <c r="C196" s="38">
        <f>SWAPs!B198</f>
        <v>0</v>
      </c>
      <c r="D196" s="38">
        <f>SWAPs!C198</f>
        <v>0</v>
      </c>
      <c r="E196" s="39">
        <f>SWAPs!D198</f>
        <v>0</v>
      </c>
      <c r="F196" s="40">
        <f>SWAPs!E198</f>
        <v>0</v>
      </c>
      <c r="G196" s="38">
        <f>SWAPs!T198</f>
        <v>0</v>
      </c>
      <c r="H196" s="93">
        <f>SWAPs!F198</f>
        <v>0</v>
      </c>
      <c r="I196" s="40">
        <f>SWAPs!G198</f>
        <v>0</v>
      </c>
      <c r="J196" s="40">
        <f>SWAPs!S198</f>
        <v>0</v>
      </c>
      <c r="K196" s="41">
        <f>SWAPs!BC198*SWAPs!Q198</f>
        <v>0</v>
      </c>
      <c r="L196" s="41">
        <f>SWAPs!X198</f>
        <v>0</v>
      </c>
      <c r="M196" s="41">
        <f t="shared" si="4"/>
        <v>0</v>
      </c>
      <c r="N196" s="41">
        <f>SWAPs!Y198</f>
        <v>0</v>
      </c>
      <c r="O196" s="41">
        <f t="shared" si="5"/>
        <v>0</v>
      </c>
    </row>
    <row r="197" spans="2:15" s="28" customFormat="1" ht="16.5" x14ac:dyDescent="0.25">
      <c r="B197" s="38">
        <f>SWAPs!A199</f>
        <v>0</v>
      </c>
      <c r="C197" s="38">
        <f>SWAPs!B199</f>
        <v>0</v>
      </c>
      <c r="D197" s="38">
        <f>SWAPs!C199</f>
        <v>0</v>
      </c>
      <c r="E197" s="39">
        <f>SWAPs!D199</f>
        <v>0</v>
      </c>
      <c r="F197" s="40">
        <f>SWAPs!E199</f>
        <v>0</v>
      </c>
      <c r="G197" s="38">
        <f>SWAPs!T199</f>
        <v>0</v>
      </c>
      <c r="H197" s="93">
        <f>SWAPs!F199</f>
        <v>0</v>
      </c>
      <c r="I197" s="40">
        <f>SWAPs!G199</f>
        <v>0</v>
      </c>
      <c r="J197" s="40">
        <f>SWAPs!S199</f>
        <v>0</v>
      </c>
      <c r="K197" s="41">
        <f>SWAPs!BC199*SWAPs!Q199</f>
        <v>0</v>
      </c>
      <c r="L197" s="41">
        <f>SWAPs!X199</f>
        <v>0</v>
      </c>
      <c r="M197" s="41">
        <f t="shared" si="4"/>
        <v>0</v>
      </c>
      <c r="N197" s="41">
        <f>SWAPs!Y199</f>
        <v>0</v>
      </c>
      <c r="O197" s="41">
        <f t="shared" si="5"/>
        <v>0</v>
      </c>
    </row>
    <row r="198" spans="2:15" s="28" customFormat="1" ht="16.5" x14ac:dyDescent="0.25">
      <c r="B198" s="38">
        <f>SWAPs!A200</f>
        <v>0</v>
      </c>
      <c r="C198" s="38">
        <f>SWAPs!B200</f>
        <v>0</v>
      </c>
      <c r="D198" s="38">
        <f>SWAPs!C200</f>
        <v>0</v>
      </c>
      <c r="E198" s="39">
        <f>SWAPs!D200</f>
        <v>0</v>
      </c>
      <c r="F198" s="40">
        <f>SWAPs!E200</f>
        <v>0</v>
      </c>
      <c r="G198" s="38">
        <f>SWAPs!T200</f>
        <v>0</v>
      </c>
      <c r="H198" s="93">
        <f>SWAPs!F200</f>
        <v>0</v>
      </c>
      <c r="I198" s="40">
        <f>SWAPs!G200</f>
        <v>0</v>
      </c>
      <c r="J198" s="40">
        <f>SWAPs!S200</f>
        <v>0</v>
      </c>
      <c r="K198" s="41">
        <f>SWAPs!BC200*SWAPs!Q200</f>
        <v>0</v>
      </c>
      <c r="L198" s="41">
        <f>SWAPs!X200</f>
        <v>0</v>
      </c>
      <c r="M198" s="41">
        <f t="shared" si="4"/>
        <v>0</v>
      </c>
      <c r="N198" s="41">
        <f>SWAPs!Y200</f>
        <v>0</v>
      </c>
      <c r="O198" s="41">
        <f t="shared" si="5"/>
        <v>0</v>
      </c>
    </row>
    <row r="199" spans="2:15" s="28" customFormat="1" ht="16.5" x14ac:dyDescent="0.25">
      <c r="B199" s="38">
        <f>SWAPs!A201</f>
        <v>0</v>
      </c>
      <c r="C199" s="38">
        <f>SWAPs!B201</f>
        <v>0</v>
      </c>
      <c r="D199" s="38">
        <f>SWAPs!C201</f>
        <v>0</v>
      </c>
      <c r="E199" s="39">
        <f>SWAPs!D201</f>
        <v>0</v>
      </c>
      <c r="F199" s="40">
        <f>SWAPs!E201</f>
        <v>0</v>
      </c>
      <c r="G199" s="38">
        <f>SWAPs!T201</f>
        <v>0</v>
      </c>
      <c r="H199" s="93">
        <f>SWAPs!F201</f>
        <v>0</v>
      </c>
      <c r="I199" s="40">
        <f>SWAPs!G201</f>
        <v>0</v>
      </c>
      <c r="J199" s="40">
        <f>SWAPs!S201</f>
        <v>0</v>
      </c>
      <c r="K199" s="41">
        <f>SWAPs!BC201*SWAPs!Q201</f>
        <v>0</v>
      </c>
      <c r="L199" s="41">
        <f>SWAPs!X201</f>
        <v>0</v>
      </c>
      <c r="M199" s="41">
        <f t="shared" si="4"/>
        <v>0</v>
      </c>
      <c r="N199" s="41">
        <f>SWAPs!Y201</f>
        <v>0</v>
      </c>
      <c r="O199" s="41">
        <f t="shared" si="5"/>
        <v>0</v>
      </c>
    </row>
    <row r="200" spans="2:15" s="28" customFormat="1" ht="16.5" x14ac:dyDescent="0.25">
      <c r="B200" s="38">
        <f>SWAPs!A202</f>
        <v>0</v>
      </c>
      <c r="C200" s="38">
        <f>SWAPs!B202</f>
        <v>0</v>
      </c>
      <c r="D200" s="38">
        <f>SWAPs!C202</f>
        <v>0</v>
      </c>
      <c r="E200" s="39">
        <f>SWAPs!D202</f>
        <v>0</v>
      </c>
      <c r="F200" s="40">
        <f>SWAPs!E202</f>
        <v>0</v>
      </c>
      <c r="G200" s="38">
        <f>SWAPs!T202</f>
        <v>0</v>
      </c>
      <c r="H200" s="93">
        <f>SWAPs!F202</f>
        <v>0</v>
      </c>
      <c r="I200" s="40">
        <f>SWAPs!G202</f>
        <v>0</v>
      </c>
      <c r="J200" s="40">
        <f>SWAPs!S202</f>
        <v>0</v>
      </c>
      <c r="K200" s="41">
        <f>SWAPs!BC202*SWAPs!Q202</f>
        <v>0</v>
      </c>
      <c r="L200" s="41">
        <f>SWAPs!X202</f>
        <v>0</v>
      </c>
      <c r="M200" s="41">
        <f t="shared" si="4"/>
        <v>0</v>
      </c>
      <c r="N200" s="41">
        <f>SWAPs!Y202</f>
        <v>0</v>
      </c>
      <c r="O200" s="41">
        <f t="shared" si="5"/>
        <v>0</v>
      </c>
    </row>
    <row r="201" spans="2:15" s="28" customFormat="1" ht="16.5" x14ac:dyDescent="0.25">
      <c r="B201" s="38">
        <f>SWAPs!A203</f>
        <v>0</v>
      </c>
      <c r="C201" s="38">
        <f>SWAPs!B203</f>
        <v>0</v>
      </c>
      <c r="D201" s="38">
        <f>SWAPs!C203</f>
        <v>0</v>
      </c>
      <c r="E201" s="39">
        <f>SWAPs!D203</f>
        <v>0</v>
      </c>
      <c r="F201" s="40">
        <f>SWAPs!E203</f>
        <v>0</v>
      </c>
      <c r="G201" s="38">
        <f>SWAPs!T203</f>
        <v>0</v>
      </c>
      <c r="H201" s="93">
        <f>SWAPs!F203</f>
        <v>0</v>
      </c>
      <c r="I201" s="40">
        <f>SWAPs!G203</f>
        <v>0</v>
      </c>
      <c r="J201" s="40">
        <f>SWAPs!S203</f>
        <v>0</v>
      </c>
      <c r="K201" s="41">
        <f>SWAPs!BC203*SWAPs!Q203</f>
        <v>0</v>
      </c>
      <c r="L201" s="41">
        <f>SWAPs!X203</f>
        <v>0</v>
      </c>
      <c r="M201" s="41">
        <f t="shared" ref="M201:M202" si="6">K201+L201</f>
        <v>0</v>
      </c>
      <c r="N201" s="41">
        <f>SWAPs!Y203</f>
        <v>0</v>
      </c>
      <c r="O201" s="41">
        <f t="shared" ref="O201:O202" si="7">M201-N201</f>
        <v>0</v>
      </c>
    </row>
    <row r="202" spans="2:15" s="28" customFormat="1" ht="16.5" x14ac:dyDescent="0.25">
      <c r="B202" s="38">
        <f>SWAPs!A204</f>
        <v>0</v>
      </c>
      <c r="C202" s="38">
        <f>SWAPs!B204</f>
        <v>0</v>
      </c>
      <c r="D202" s="38">
        <f>SWAPs!C204</f>
        <v>0</v>
      </c>
      <c r="E202" s="39">
        <f>SWAPs!D204</f>
        <v>0</v>
      </c>
      <c r="F202" s="40">
        <f>SWAPs!E204</f>
        <v>0</v>
      </c>
      <c r="G202" s="38">
        <f>SWAPs!T204</f>
        <v>0</v>
      </c>
      <c r="H202" s="93">
        <f>SWAPs!F204</f>
        <v>0</v>
      </c>
      <c r="I202" s="40">
        <f>SWAPs!G204</f>
        <v>0</v>
      </c>
      <c r="J202" s="40">
        <f>SWAPs!S204</f>
        <v>0</v>
      </c>
      <c r="K202" s="41">
        <f>SWAPs!BC204*SWAPs!Q204</f>
        <v>0</v>
      </c>
      <c r="L202" s="41">
        <f>SWAPs!X204</f>
        <v>0</v>
      </c>
      <c r="M202" s="41">
        <f t="shared" si="6"/>
        <v>0</v>
      </c>
      <c r="N202" s="41">
        <f>SWAPs!Y204</f>
        <v>0</v>
      </c>
      <c r="O202" s="41">
        <f t="shared" si="7"/>
        <v>0</v>
      </c>
    </row>
    <row r="203" spans="2:15" s="28" customFormat="1" ht="16.5" x14ac:dyDescent="0.25">
      <c r="B203" s="38">
        <f>SWAPs!A205</f>
        <v>0</v>
      </c>
      <c r="C203" s="38">
        <f>SWAPs!B205</f>
        <v>0</v>
      </c>
      <c r="D203" s="38">
        <f>SWAPs!C205</f>
        <v>0</v>
      </c>
      <c r="E203" s="39">
        <f>SWAPs!D205</f>
        <v>0</v>
      </c>
      <c r="F203" s="40">
        <f>SWAPs!E205</f>
        <v>0</v>
      </c>
      <c r="G203" s="38">
        <f>SWAPs!T205</f>
        <v>0</v>
      </c>
      <c r="H203" s="93">
        <f>SWAPs!BB205</f>
        <v>0</v>
      </c>
      <c r="I203" s="40">
        <f>SWAPs!BC205</f>
        <v>0</v>
      </c>
      <c r="J203" s="40"/>
      <c r="K203" s="41">
        <f>SWAPs!BC205*SWAPs!Q205</f>
        <v>0</v>
      </c>
      <c r="L203" s="41"/>
      <c r="M203" s="41"/>
      <c r="N203" s="41">
        <f>SWAPs!Y205</f>
        <v>0</v>
      </c>
      <c r="O203" s="41"/>
    </row>
    <row r="204" spans="2:15" s="28" customFormat="1" ht="16.5" x14ac:dyDescent="0.25">
      <c r="B204" s="38">
        <f>SWAPs!A206</f>
        <v>0</v>
      </c>
      <c r="C204" s="38">
        <f>SWAPs!B206</f>
        <v>0</v>
      </c>
      <c r="D204" s="38">
        <f>SWAPs!C206</f>
        <v>0</v>
      </c>
      <c r="E204" s="39">
        <f>SWAPs!D206</f>
        <v>0</v>
      </c>
      <c r="F204" s="40">
        <f>SWAPs!E206</f>
        <v>0</v>
      </c>
      <c r="G204" s="38">
        <f>SWAPs!T206</f>
        <v>0</v>
      </c>
      <c r="H204" s="93">
        <f>SWAPs!BB206</f>
        <v>0</v>
      </c>
      <c r="I204" s="40">
        <f>SWAPs!BC206</f>
        <v>0</v>
      </c>
      <c r="J204" s="40"/>
      <c r="K204" s="41">
        <f>SWAPs!BC206*SWAPs!Q206</f>
        <v>0</v>
      </c>
      <c r="L204" s="41"/>
      <c r="M204" s="41"/>
      <c r="N204" s="41">
        <f>SWAPs!Y206</f>
        <v>0</v>
      </c>
      <c r="O204" s="41"/>
    </row>
    <row r="205" spans="2:15" s="28" customFormat="1" ht="16.5" x14ac:dyDescent="0.25">
      <c r="B205" s="38">
        <f>SWAPs!A207</f>
        <v>0</v>
      </c>
      <c r="C205" s="38">
        <f>SWAPs!B207</f>
        <v>0</v>
      </c>
      <c r="D205" s="38">
        <f>SWAPs!C207</f>
        <v>0</v>
      </c>
      <c r="E205" s="39">
        <f>SWAPs!D207</f>
        <v>0</v>
      </c>
      <c r="F205" s="40">
        <f>SWAPs!E207</f>
        <v>0</v>
      </c>
      <c r="G205" s="38">
        <f>SWAPs!T207</f>
        <v>0</v>
      </c>
      <c r="H205" s="93">
        <f>SWAPs!BB207</f>
        <v>0</v>
      </c>
      <c r="I205" s="40">
        <f>SWAPs!BC207</f>
        <v>0</v>
      </c>
      <c r="J205" s="40"/>
      <c r="K205" s="41">
        <f>SWAPs!BC207*SWAPs!Q207</f>
        <v>0</v>
      </c>
      <c r="L205" s="41"/>
      <c r="M205" s="41"/>
      <c r="N205" s="41">
        <f>SWAPs!Y207</f>
        <v>0</v>
      </c>
      <c r="O205" s="41"/>
    </row>
    <row r="206" spans="2:15" s="27" customFormat="1" ht="16.5" x14ac:dyDescent="0.25">
      <c r="B206" s="3">
        <f>SWAPs!A208</f>
        <v>0</v>
      </c>
      <c r="C206" s="3">
        <f>SWAPs!B208</f>
        <v>0</v>
      </c>
      <c r="D206" s="3">
        <f>SWAPs!C208</f>
        <v>0</v>
      </c>
      <c r="E206" s="30">
        <f>SWAPs!D208</f>
        <v>0</v>
      </c>
      <c r="F206" s="5">
        <f>SWAPs!E208</f>
        <v>0</v>
      </c>
      <c r="G206" s="3">
        <f>SWAPs!T208</f>
        <v>0</v>
      </c>
      <c r="H206" s="5">
        <f>SWAPs!BB208</f>
        <v>0</v>
      </c>
      <c r="I206" s="5">
        <f>SWAPs!BC208</f>
        <v>0</v>
      </c>
      <c r="J206" s="5"/>
      <c r="K206" s="41">
        <f>SWAPs!BC208*SWAPs!Q208</f>
        <v>0</v>
      </c>
      <c r="L206" s="2"/>
      <c r="M206" s="2"/>
      <c r="N206" s="4">
        <f>SWAPs!Y208</f>
        <v>0</v>
      </c>
      <c r="O206" s="4"/>
    </row>
    <row r="207" spans="2:15" s="27" customFormat="1" ht="16.5" x14ac:dyDescent="0.25">
      <c r="B207" s="3">
        <f>SWAPs!A209</f>
        <v>0</v>
      </c>
      <c r="C207" s="3">
        <f>SWAPs!B209</f>
        <v>0</v>
      </c>
      <c r="D207" s="3">
        <f>SWAPs!C209</f>
        <v>0</v>
      </c>
      <c r="E207" s="30">
        <f>SWAPs!D209</f>
        <v>0</v>
      </c>
      <c r="F207" s="5">
        <f>SWAPs!E209</f>
        <v>0</v>
      </c>
      <c r="G207" s="3">
        <f>SWAPs!T209</f>
        <v>0</v>
      </c>
      <c r="H207" s="5">
        <f>SWAPs!BB209</f>
        <v>0</v>
      </c>
      <c r="I207" s="5">
        <f>SWAPs!BC209</f>
        <v>0</v>
      </c>
      <c r="J207" s="5"/>
      <c r="K207" s="41">
        <f>SWAPs!BC209*SWAPs!Q209</f>
        <v>0</v>
      </c>
      <c r="L207" s="2"/>
      <c r="M207" s="2"/>
      <c r="N207" s="4">
        <f>SWAPs!Y209</f>
        <v>0</v>
      </c>
      <c r="O207" s="4"/>
    </row>
    <row r="208" spans="2:15" ht="16.5" x14ac:dyDescent="0.3">
      <c r="B208" s="20">
        <f>SWAPs!A210</f>
        <v>0</v>
      </c>
      <c r="C208" s="20">
        <f>SWAPs!B210</f>
        <v>0</v>
      </c>
      <c r="D208" s="21">
        <f>SWAPs!C210</f>
        <v>0</v>
      </c>
      <c r="E208" s="31">
        <f>SWAPs!D210</f>
        <v>0</v>
      </c>
      <c r="F208" s="18">
        <f>SWAPs!E210</f>
        <v>0</v>
      </c>
      <c r="G208" s="20">
        <f>SWAPs!T210</f>
        <v>0</v>
      </c>
      <c r="H208" s="18">
        <f>SWAPs!BB210</f>
        <v>0</v>
      </c>
      <c r="I208" s="18">
        <f>SWAPs!BC210</f>
        <v>0</v>
      </c>
      <c r="J208" s="18"/>
      <c r="K208" s="41">
        <f>SWAPs!BC210*SWAPs!Q210</f>
        <v>0</v>
      </c>
      <c r="L208" s="17"/>
      <c r="M208" s="17"/>
      <c r="N208" s="19">
        <f>SWAPs!Y210</f>
        <v>0</v>
      </c>
      <c r="O208" s="19"/>
    </row>
    <row r="209" spans="2:15" ht="16.5" x14ac:dyDescent="0.3">
      <c r="B209" s="20">
        <f>SWAPs!A211</f>
        <v>0</v>
      </c>
      <c r="C209" s="20">
        <f>SWAPs!B211</f>
        <v>0</v>
      </c>
      <c r="D209" s="21">
        <f>SWAPs!C211</f>
        <v>0</v>
      </c>
      <c r="E209" s="31">
        <f>SWAPs!D211</f>
        <v>0</v>
      </c>
      <c r="F209" s="18">
        <f>SWAPs!E211</f>
        <v>0</v>
      </c>
      <c r="G209" s="20">
        <f>SWAPs!T211</f>
        <v>0</v>
      </c>
      <c r="H209" s="18">
        <f>SWAPs!BB211</f>
        <v>0</v>
      </c>
      <c r="I209" s="18">
        <f>SWAPs!BC211</f>
        <v>0</v>
      </c>
      <c r="J209" s="18"/>
      <c r="K209" s="41">
        <f>SWAPs!BC211*SWAPs!Q211</f>
        <v>0</v>
      </c>
      <c r="L209" s="17"/>
      <c r="M209" s="17"/>
      <c r="N209" s="19">
        <f>SWAPs!Y211</f>
        <v>0</v>
      </c>
      <c r="O209" s="19"/>
    </row>
    <row r="210" spans="2:15" ht="16.5" x14ac:dyDescent="0.3">
      <c r="B210" s="20">
        <f>SWAPs!A212</f>
        <v>0</v>
      </c>
      <c r="C210" s="20">
        <f>SWAPs!B212</f>
        <v>0</v>
      </c>
      <c r="D210" s="21">
        <f>SWAPs!C212</f>
        <v>0</v>
      </c>
      <c r="E210" s="31">
        <f>SWAPs!D212</f>
        <v>0</v>
      </c>
      <c r="F210" s="18">
        <f>SWAPs!E212</f>
        <v>0</v>
      </c>
      <c r="G210" s="20">
        <f>SWAPs!T212</f>
        <v>0</v>
      </c>
      <c r="H210" s="18">
        <f>SWAPs!BB212</f>
        <v>0</v>
      </c>
      <c r="I210" s="18">
        <f>SWAPs!BC212</f>
        <v>0</v>
      </c>
      <c r="J210" s="18"/>
      <c r="K210" s="41">
        <f>SWAPs!BC212*SWAPs!Q212</f>
        <v>0</v>
      </c>
      <c r="L210" s="17"/>
      <c r="M210" s="17"/>
      <c r="N210" s="19">
        <f>SWAPs!Y212</f>
        <v>0</v>
      </c>
      <c r="O210" s="19"/>
    </row>
  </sheetData>
  <mergeCells count="2">
    <mergeCell ref="B1:P1"/>
    <mergeCell ref="D2:N2"/>
  </mergeCells>
  <conditionalFormatting sqref="H6:I6 B6:G8 N206:N210 K8:XFD8 B206:I1048576 K9:K210">
    <cfRule type="cellIs" dxfId="8" priority="9" operator="equal">
      <formula>0</formula>
    </cfRule>
  </conditionalFormatting>
  <conditionalFormatting sqref="B8:O8 K9:K210">
    <cfRule type="cellIs" dxfId="7" priority="8" operator="notEqual">
      <formula>0</formula>
    </cfRule>
  </conditionalFormatting>
  <conditionalFormatting sqref="O5 O8">
    <cfRule type="cellIs" dxfId="6" priority="6" operator="greaterThan">
      <formula>0</formula>
    </cfRule>
    <cfRule type="cellIs" dxfId="5" priority="7" operator="lessThan">
      <formula>0</formula>
    </cfRule>
  </conditionalFormatting>
  <conditionalFormatting sqref="B9:G205 L9:XFD205">
    <cfRule type="cellIs" dxfId="4" priority="5" operator="equal">
      <formula>0</formula>
    </cfRule>
  </conditionalFormatting>
  <conditionalFormatting sqref="B9:J205 L9:O205">
    <cfRule type="cellIs" dxfId="3" priority="4" operator="notEqual">
      <formula>0</formula>
    </cfRule>
  </conditionalFormatting>
  <conditionalFormatting sqref="O9:O205">
    <cfRule type="cellIs" dxfId="2" priority="2" operator="greaterThan">
      <formula>0</formula>
    </cfRule>
    <cfRule type="cellIs" dxfId="1" priority="3" operator="lessThan">
      <formula>0</formula>
    </cfRule>
  </conditionalFormatting>
  <conditionalFormatting sqref="H9:J206">
    <cfRule type="cellIs" dxfId="0" priority="1" operator="equal">
      <formula>0</formula>
    </cfRule>
  </conditionalFormatting>
  <pageMargins left="0.70866141732283472" right="0.70866141732283472" top="0.74803149606299213" bottom="0.74803149606299213" header="0.31496062992125984" footer="0.31496062992125984"/>
  <pageSetup paperSize="9" scale="50" orientation="landscape" r:id="rId1"/>
  <rowBreaks count="2" manualBreakCount="2">
    <brk id="37" max="15" man="1"/>
    <brk id="1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F9B2C-47C2-432B-B411-AA274829C38F}">
  <sheetPr>
    <tabColor theme="9" tint="-0.499984740745262"/>
    <pageSetUpPr fitToPage="1"/>
  </sheetPr>
  <dimension ref="A1:FJ22"/>
  <sheetViews>
    <sheetView zoomScale="85" zoomScaleNormal="85" workbookViewId="0">
      <selection activeCell="D27" sqref="D27"/>
    </sheetView>
  </sheetViews>
  <sheetFormatPr defaultRowHeight="15" x14ac:dyDescent="0.25"/>
  <cols>
    <col min="1" max="1" width="11.42578125" style="53" bestFit="1" customWidth="1"/>
    <col min="2" max="2" width="11.42578125" style="53" customWidth="1"/>
    <col min="3" max="3" width="13.5703125" style="53" bestFit="1" customWidth="1"/>
    <col min="4" max="4" width="35.28515625" style="53" customWidth="1"/>
    <col min="5" max="7" width="14.85546875" style="53" customWidth="1"/>
    <col min="8" max="8" width="10.5703125" style="54" customWidth="1"/>
    <col min="9" max="12" width="10.5703125" style="55" customWidth="1"/>
    <col min="13" max="13" width="8.85546875" style="53" bestFit="1" customWidth="1"/>
    <col min="14" max="14" width="11" style="53" customWidth="1"/>
    <col min="15" max="15" width="10.85546875" style="54" customWidth="1"/>
    <col min="16" max="16" width="10.5703125" style="54" customWidth="1"/>
    <col min="17" max="17" width="11.7109375" style="54" customWidth="1"/>
    <col min="18" max="18" width="12.85546875" style="56" customWidth="1"/>
    <col min="19" max="19" width="20.5703125" style="56" customWidth="1"/>
    <col min="20" max="20" width="8.85546875" style="1" customWidth="1"/>
    <col min="21" max="21" width="11.5703125" style="57" bestFit="1" customWidth="1"/>
    <col min="22" max="22" width="11.42578125" style="58" customWidth="1"/>
    <col min="23" max="23" width="11.42578125" style="58" bestFit="1" customWidth="1"/>
    <col min="24" max="24" width="10.5703125" style="58" bestFit="1" customWidth="1"/>
    <col min="25" max="25" width="9.140625" style="59"/>
    <col min="26" max="26" width="9.140625" style="60"/>
    <col min="27" max="27" width="15.7109375" style="1" bestFit="1" customWidth="1"/>
    <col min="28" max="28" width="8.7109375" style="1" bestFit="1" customWidth="1"/>
    <col min="29" max="29" width="11.5703125" style="1" bestFit="1" customWidth="1"/>
    <col min="30" max="30" width="12.85546875" style="1" bestFit="1" customWidth="1"/>
    <col min="31" max="31" width="15.5703125" style="1" bestFit="1" customWidth="1"/>
    <col min="32" max="54" width="15.5703125" style="1" customWidth="1"/>
    <col min="55" max="55" width="21.85546875" style="1" customWidth="1"/>
    <col min="56" max="56" width="11.28515625" style="1" customWidth="1"/>
    <col min="57" max="57" width="3" style="58" customWidth="1"/>
    <col min="58" max="58" width="16.7109375" style="58" bestFit="1" customWidth="1"/>
    <col min="59" max="59" width="17.140625" style="58" bestFit="1" customWidth="1"/>
    <col min="60" max="60" width="16.28515625" style="58" bestFit="1" customWidth="1"/>
    <col min="61" max="61" width="17.42578125" style="58" bestFit="1" customWidth="1"/>
    <col min="62" max="62" width="17.140625" style="58" bestFit="1" customWidth="1"/>
    <col min="63" max="63" width="16.7109375" style="58" bestFit="1" customWidth="1"/>
    <col min="64" max="64" width="17.140625" style="58" bestFit="1" customWidth="1"/>
    <col min="65" max="65" width="17.28515625" style="58" bestFit="1" customWidth="1"/>
    <col min="66" max="66" width="16.85546875" style="58" bestFit="1" customWidth="1"/>
    <col min="67" max="67" width="17.5703125" style="58" bestFit="1" customWidth="1"/>
    <col min="68" max="68" width="16.7109375" style="58" bestFit="1" customWidth="1"/>
    <col min="69" max="69" width="16.28515625" style="58" bestFit="1" customWidth="1"/>
    <col min="70" max="71" width="13.85546875" style="58" bestFit="1" customWidth="1"/>
    <col min="72" max="141" width="9.140625" style="58"/>
    <col min="142" max="149" width="9.140625" style="55"/>
    <col min="150" max="157" width="9.140625" style="54"/>
    <col min="158" max="16384" width="9.140625" style="55"/>
  </cols>
  <sheetData>
    <row r="1" spans="1:166" ht="30.75" customHeight="1" x14ac:dyDescent="0.25">
      <c r="B1" s="49"/>
      <c r="C1" s="49"/>
      <c r="D1" s="196" t="s">
        <v>724</v>
      </c>
      <c r="E1" s="197"/>
      <c r="F1" s="197"/>
      <c r="G1" s="197"/>
      <c r="H1" s="197"/>
      <c r="I1" s="197"/>
      <c r="J1" s="197"/>
      <c r="K1" s="197"/>
      <c r="L1" s="197"/>
      <c r="M1" s="197"/>
      <c r="N1" s="197"/>
      <c r="O1" s="197"/>
      <c r="P1" s="197"/>
      <c r="Q1" s="197"/>
      <c r="R1" s="198"/>
      <c r="S1" s="131"/>
    </row>
    <row r="2" spans="1:166" ht="23.25" customHeight="1" x14ac:dyDescent="0.25">
      <c r="A2" s="16"/>
      <c r="B2" s="16"/>
      <c r="D2" s="199" t="s">
        <v>121</v>
      </c>
      <c r="E2" s="200"/>
      <c r="F2" s="200"/>
      <c r="G2" s="200"/>
      <c r="H2" s="200"/>
      <c r="I2" s="200"/>
      <c r="J2" s="200"/>
      <c r="K2" s="200"/>
      <c r="L2" s="200"/>
      <c r="M2" s="200"/>
      <c r="N2" s="200"/>
      <c r="O2" s="200"/>
      <c r="P2" s="200"/>
      <c r="Q2" s="200"/>
      <c r="R2" s="200"/>
      <c r="S2" s="125"/>
      <c r="T2" s="130"/>
    </row>
    <row r="3" spans="1:166" x14ac:dyDescent="0.25">
      <c r="D3" s="201"/>
      <c r="E3" s="202"/>
      <c r="F3" s="202"/>
      <c r="G3" s="202"/>
      <c r="H3" s="202"/>
      <c r="I3" s="202"/>
      <c r="J3" s="202"/>
      <c r="K3" s="202"/>
      <c r="L3" s="202"/>
      <c r="M3" s="202"/>
      <c r="N3" s="202"/>
      <c r="O3" s="202"/>
      <c r="P3" s="202"/>
      <c r="Q3" s="202"/>
      <c r="R3" s="202"/>
      <c r="S3" s="125"/>
      <c r="T3" s="130"/>
    </row>
    <row r="4" spans="1:166" x14ac:dyDescent="0.25">
      <c r="D4" s="201"/>
      <c r="E4" s="202"/>
      <c r="F4" s="202"/>
      <c r="G4" s="202"/>
      <c r="H4" s="202"/>
      <c r="I4" s="202"/>
      <c r="J4" s="202"/>
      <c r="K4" s="202"/>
      <c r="L4" s="202"/>
      <c r="M4" s="202"/>
      <c r="N4" s="202"/>
      <c r="O4" s="202"/>
      <c r="P4" s="202"/>
      <c r="Q4" s="202"/>
      <c r="R4" s="202"/>
      <c r="S4" s="125"/>
      <c r="T4" s="130"/>
    </row>
    <row r="5" spans="1:166" x14ac:dyDescent="0.25">
      <c r="D5" s="203"/>
      <c r="E5" s="204"/>
      <c r="F5" s="204"/>
      <c r="G5" s="204"/>
      <c r="H5" s="204"/>
      <c r="I5" s="204"/>
      <c r="J5" s="204"/>
      <c r="K5" s="204"/>
      <c r="L5" s="204"/>
      <c r="M5" s="204"/>
      <c r="N5" s="204"/>
      <c r="O5" s="204"/>
      <c r="P5" s="204"/>
      <c r="Q5" s="204"/>
      <c r="R5" s="205"/>
      <c r="S5" s="126"/>
    </row>
    <row r="6" spans="1:166" ht="34.5" customHeight="1" x14ac:dyDescent="0.25"/>
    <row r="7" spans="1:166" ht="75" customHeight="1" x14ac:dyDescent="0.25">
      <c r="D7" s="206" t="s">
        <v>146</v>
      </c>
      <c r="E7" s="207"/>
      <c r="F7" s="207"/>
      <c r="G7" s="207"/>
      <c r="H7" s="207"/>
      <c r="I7" s="207"/>
      <c r="J7" s="207"/>
      <c r="K7" s="207"/>
      <c r="L7" s="207"/>
      <c r="M7" s="207"/>
      <c r="N7" s="207"/>
      <c r="O7" s="207"/>
      <c r="P7" s="207"/>
      <c r="Q7" s="207"/>
      <c r="R7" s="208"/>
      <c r="S7" s="127"/>
    </row>
    <row r="8" spans="1:166" x14ac:dyDescent="0.25">
      <c r="A8" s="62"/>
      <c r="B8" s="62"/>
      <c r="C8" s="62"/>
      <c r="D8" s="62"/>
      <c r="E8" s="62"/>
      <c r="F8" s="62"/>
      <c r="G8" s="62"/>
      <c r="H8" s="63"/>
      <c r="I8" s="64"/>
      <c r="J8" s="64"/>
      <c r="K8" s="64"/>
      <c r="L8" s="64"/>
      <c r="M8" s="62"/>
      <c r="N8" s="62"/>
      <c r="O8" s="63"/>
      <c r="P8" s="63"/>
      <c r="Q8" s="63"/>
      <c r="R8" s="65"/>
      <c r="S8" s="65"/>
      <c r="T8" s="66"/>
      <c r="U8" s="67"/>
      <c r="V8" s="68"/>
      <c r="W8" s="68"/>
      <c r="X8" s="68"/>
      <c r="Y8" s="69"/>
      <c r="Z8" s="70"/>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8"/>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row>
    <row r="9" spans="1:166" s="27" customFormat="1" ht="75" x14ac:dyDescent="0.25">
      <c r="A9" s="8" t="s">
        <v>0</v>
      </c>
      <c r="B9" s="8" t="s">
        <v>2</v>
      </c>
      <c r="C9" s="8" t="s">
        <v>101</v>
      </c>
      <c r="D9" s="8" t="s">
        <v>102</v>
      </c>
      <c r="E9" s="8" t="s">
        <v>108</v>
      </c>
      <c r="F9" s="8" t="s">
        <v>106</v>
      </c>
      <c r="G9" s="8" t="s">
        <v>107</v>
      </c>
      <c r="H9" s="15" t="s">
        <v>42</v>
      </c>
      <c r="I9" s="11" t="s">
        <v>43</v>
      </c>
      <c r="J9" s="11" t="s">
        <v>718</v>
      </c>
      <c r="K9" s="11" t="s">
        <v>44</v>
      </c>
      <c r="L9" s="11" t="s">
        <v>45</v>
      </c>
      <c r="M9" s="8" t="s">
        <v>143</v>
      </c>
      <c r="N9" s="8" t="s">
        <v>144</v>
      </c>
      <c r="O9" s="15" t="s">
        <v>145</v>
      </c>
      <c r="P9" s="15" t="s">
        <v>119</v>
      </c>
      <c r="Q9" s="15" t="s">
        <v>120</v>
      </c>
      <c r="R9" s="52" t="s">
        <v>117</v>
      </c>
      <c r="S9" s="52" t="s">
        <v>167</v>
      </c>
      <c r="T9" s="80" t="s">
        <v>103</v>
      </c>
      <c r="U9" s="80" t="s">
        <v>100</v>
      </c>
      <c r="V9" s="81" t="s">
        <v>1</v>
      </c>
      <c r="W9" s="81" t="s">
        <v>3</v>
      </c>
      <c r="X9" s="81" t="s">
        <v>4</v>
      </c>
      <c r="Y9" s="81" t="s">
        <v>122</v>
      </c>
      <c r="Z9" s="12" t="s">
        <v>116</v>
      </c>
      <c r="AA9" s="12" t="s">
        <v>50</v>
      </c>
      <c r="AB9" s="12" t="s">
        <v>46</v>
      </c>
      <c r="AC9" s="12" t="s">
        <v>47</v>
      </c>
      <c r="AD9" s="12" t="s">
        <v>49</v>
      </c>
      <c r="AE9" s="12" t="s">
        <v>5</v>
      </c>
      <c r="AF9" s="12" t="s">
        <v>51</v>
      </c>
      <c r="AG9" s="12" t="s">
        <v>52</v>
      </c>
      <c r="AH9" s="12" t="s">
        <v>55</v>
      </c>
      <c r="AI9" s="12" t="s">
        <v>56</v>
      </c>
      <c r="AJ9" s="12" t="s">
        <v>57</v>
      </c>
      <c r="AK9" s="12" t="s">
        <v>58</v>
      </c>
      <c r="AL9" s="12" t="s">
        <v>59</v>
      </c>
      <c r="AM9" s="12" t="s">
        <v>60</v>
      </c>
      <c r="AN9" s="12" t="s">
        <v>61</v>
      </c>
      <c r="AO9" s="12" t="s">
        <v>105</v>
      </c>
      <c r="AP9" s="82" t="s">
        <v>127</v>
      </c>
      <c r="AQ9" s="82" t="s">
        <v>128</v>
      </c>
      <c r="AR9" s="82" t="s">
        <v>129</v>
      </c>
      <c r="AS9" s="82" t="s">
        <v>130</v>
      </c>
      <c r="AT9" s="82" t="s">
        <v>131</v>
      </c>
      <c r="AU9" s="82" t="s">
        <v>132</v>
      </c>
      <c r="AV9" s="82" t="s">
        <v>133</v>
      </c>
      <c r="AW9" s="82" t="s">
        <v>134</v>
      </c>
      <c r="AX9" s="82" t="s">
        <v>135</v>
      </c>
      <c r="AY9" s="82" t="s">
        <v>136</v>
      </c>
      <c r="AZ9" s="82" t="s">
        <v>137</v>
      </c>
      <c r="BA9" s="82" t="s">
        <v>138</v>
      </c>
      <c r="BB9" s="82" t="s">
        <v>176</v>
      </c>
      <c r="BC9" s="81" t="s">
        <v>139</v>
      </c>
      <c r="BD9" s="81" t="s">
        <v>140</v>
      </c>
      <c r="BE9" s="83"/>
      <c r="BF9" s="84" t="s">
        <v>30</v>
      </c>
      <c r="BG9" s="84" t="s">
        <v>31</v>
      </c>
      <c r="BH9" s="84" t="s">
        <v>32</v>
      </c>
      <c r="BI9" s="84" t="s">
        <v>33</v>
      </c>
      <c r="BJ9" s="84" t="s">
        <v>34</v>
      </c>
      <c r="BK9" s="84" t="s">
        <v>35</v>
      </c>
      <c r="BL9" s="84" t="s">
        <v>36</v>
      </c>
      <c r="BM9" s="84" t="s">
        <v>37</v>
      </c>
      <c r="BN9" s="84" t="s">
        <v>38</v>
      </c>
      <c r="BO9" s="84" t="s">
        <v>39</v>
      </c>
      <c r="BP9" s="84" t="s">
        <v>40</v>
      </c>
      <c r="BQ9" s="84" t="s">
        <v>41</v>
      </c>
      <c r="BR9" s="83" t="s">
        <v>104</v>
      </c>
      <c r="BS9" s="83" t="s">
        <v>48</v>
      </c>
      <c r="BT9" s="84" t="s">
        <v>18</v>
      </c>
      <c r="BU9" s="84" t="s">
        <v>19</v>
      </c>
      <c r="BV9" s="84" t="s">
        <v>20</v>
      </c>
      <c r="BW9" s="84" t="s">
        <v>21</v>
      </c>
      <c r="BX9" s="84" t="s">
        <v>22</v>
      </c>
      <c r="BY9" s="84" t="s">
        <v>23</v>
      </c>
      <c r="BZ9" s="84" t="s">
        <v>24</v>
      </c>
      <c r="CA9" s="84" t="s">
        <v>25</v>
      </c>
      <c r="CB9" s="84" t="s">
        <v>26</v>
      </c>
      <c r="CC9" s="84" t="s">
        <v>27</v>
      </c>
      <c r="CD9" s="84" t="s">
        <v>28</v>
      </c>
      <c r="CE9" s="84" t="s">
        <v>29</v>
      </c>
      <c r="CF9" s="83" t="s">
        <v>53</v>
      </c>
      <c r="CG9" s="83" t="s">
        <v>110</v>
      </c>
      <c r="CH9" s="84" t="s">
        <v>6</v>
      </c>
      <c r="CI9" s="84" t="s">
        <v>7</v>
      </c>
      <c r="CJ9" s="84" t="s">
        <v>8</v>
      </c>
      <c r="CK9" s="84" t="s">
        <v>9</v>
      </c>
      <c r="CL9" s="84" t="s">
        <v>10</v>
      </c>
      <c r="CM9" s="84" t="s">
        <v>11</v>
      </c>
      <c r="CN9" s="84" t="s">
        <v>12</v>
      </c>
      <c r="CO9" s="84" t="s">
        <v>13</v>
      </c>
      <c r="CP9" s="84" t="s">
        <v>14</v>
      </c>
      <c r="CQ9" s="84" t="s">
        <v>15</v>
      </c>
      <c r="CR9" s="84" t="s">
        <v>16</v>
      </c>
      <c r="CS9" s="84" t="s">
        <v>17</v>
      </c>
      <c r="CT9" s="83" t="s">
        <v>54</v>
      </c>
      <c r="CU9" s="83" t="s">
        <v>109</v>
      </c>
      <c r="CV9" s="84" t="s">
        <v>62</v>
      </c>
      <c r="CW9" s="84" t="s">
        <v>63</v>
      </c>
      <c r="CX9" s="84" t="s">
        <v>64</v>
      </c>
      <c r="CY9" s="84" t="s">
        <v>65</v>
      </c>
      <c r="CZ9" s="84" t="s">
        <v>66</v>
      </c>
      <c r="DA9" s="84" t="s">
        <v>67</v>
      </c>
      <c r="DB9" s="84" t="s">
        <v>68</v>
      </c>
      <c r="DC9" s="84" t="s">
        <v>69</v>
      </c>
      <c r="DD9" s="84" t="s">
        <v>70</v>
      </c>
      <c r="DE9" s="84" t="s">
        <v>71</v>
      </c>
      <c r="DF9" s="84" t="s">
        <v>72</v>
      </c>
      <c r="DG9" s="84" t="s">
        <v>73</v>
      </c>
      <c r="DH9" s="83" t="s">
        <v>104</v>
      </c>
      <c r="DI9" s="83" t="s">
        <v>48</v>
      </c>
      <c r="DJ9" s="84" t="s">
        <v>74</v>
      </c>
      <c r="DK9" s="84" t="s">
        <v>75</v>
      </c>
      <c r="DL9" s="84" t="s">
        <v>76</v>
      </c>
      <c r="DM9" s="84" t="s">
        <v>77</v>
      </c>
      <c r="DN9" s="84" t="s">
        <v>78</v>
      </c>
      <c r="DO9" s="84" t="s">
        <v>79</v>
      </c>
      <c r="DP9" s="84" t="s">
        <v>80</v>
      </c>
      <c r="DQ9" s="84" t="s">
        <v>81</v>
      </c>
      <c r="DR9" s="84" t="s">
        <v>82</v>
      </c>
      <c r="DS9" s="84" t="s">
        <v>83</v>
      </c>
      <c r="DT9" s="84" t="s">
        <v>84</v>
      </c>
      <c r="DU9" s="84" t="s">
        <v>85</v>
      </c>
      <c r="DV9" s="83" t="s">
        <v>86</v>
      </c>
      <c r="DW9" s="83" t="s">
        <v>111</v>
      </c>
      <c r="DX9" s="84" t="s">
        <v>87</v>
      </c>
      <c r="DY9" s="84" t="s">
        <v>88</v>
      </c>
      <c r="DZ9" s="84" t="s">
        <v>89</v>
      </c>
      <c r="EA9" s="84" t="s">
        <v>90</v>
      </c>
      <c r="EB9" s="84" t="s">
        <v>91</v>
      </c>
      <c r="EC9" s="84" t="s">
        <v>92</v>
      </c>
      <c r="ED9" s="84" t="s">
        <v>93</v>
      </c>
      <c r="EE9" s="84" t="s">
        <v>94</v>
      </c>
      <c r="EF9" s="84" t="s">
        <v>95</v>
      </c>
      <c r="EG9" s="84" t="s">
        <v>96</v>
      </c>
      <c r="EH9" s="84" t="s">
        <v>97</v>
      </c>
      <c r="EI9" s="84" t="s">
        <v>98</v>
      </c>
      <c r="EJ9" s="83" t="s">
        <v>99</v>
      </c>
      <c r="EK9" s="83" t="s">
        <v>112</v>
      </c>
      <c r="EL9" s="83" t="s">
        <v>168</v>
      </c>
      <c r="EM9" s="83" t="s">
        <v>169</v>
      </c>
      <c r="EN9" s="83" t="s">
        <v>170</v>
      </c>
      <c r="EO9" s="83" t="s">
        <v>171</v>
      </c>
      <c r="EP9" s="83" t="s">
        <v>172</v>
      </c>
      <c r="EQ9" s="83" t="s">
        <v>173</v>
      </c>
      <c r="ER9" s="83" t="s">
        <v>174</v>
      </c>
      <c r="ES9" s="83" t="s">
        <v>175</v>
      </c>
      <c r="ET9" s="132" t="s">
        <v>177</v>
      </c>
      <c r="EU9" s="132" t="s">
        <v>178</v>
      </c>
      <c r="EV9" s="132" t="s">
        <v>179</v>
      </c>
      <c r="EW9" s="132" t="s">
        <v>180</v>
      </c>
      <c r="EX9" s="132" t="s">
        <v>181</v>
      </c>
      <c r="EY9" s="132" t="s">
        <v>182</v>
      </c>
      <c r="EZ9" s="132" t="s">
        <v>183</v>
      </c>
      <c r="FA9" s="132" t="s">
        <v>184</v>
      </c>
      <c r="FB9" s="132" t="s">
        <v>185</v>
      </c>
      <c r="FC9" s="132" t="s">
        <v>186</v>
      </c>
      <c r="FD9" s="132" t="s">
        <v>187</v>
      </c>
      <c r="FE9" s="132" t="s">
        <v>188</v>
      </c>
      <c r="FF9" s="132" t="s">
        <v>189</v>
      </c>
      <c r="FG9" s="132" t="s">
        <v>190</v>
      </c>
      <c r="FH9" s="132" t="s">
        <v>191</v>
      </c>
      <c r="FI9" s="132" t="s">
        <v>192</v>
      </c>
    </row>
    <row r="10" spans="1:166" ht="16.5" x14ac:dyDescent="0.3">
      <c r="A10" s="129" t="s">
        <v>150</v>
      </c>
      <c r="B10" s="129" t="s">
        <v>722</v>
      </c>
      <c r="C10" s="118">
        <v>50078409</v>
      </c>
      <c r="D10" s="118" t="s">
        <v>198</v>
      </c>
      <c r="E10" s="118" t="s">
        <v>142</v>
      </c>
      <c r="F10" s="118">
        <v>12.5</v>
      </c>
      <c r="G10" s="118">
        <v>36</v>
      </c>
      <c r="H10" s="119">
        <v>6602</v>
      </c>
      <c r="I10" s="120">
        <v>1.3</v>
      </c>
      <c r="J10" s="135">
        <v>600</v>
      </c>
      <c r="K10" s="121">
        <v>1</v>
      </c>
      <c r="L10" s="120">
        <v>1</v>
      </c>
      <c r="M10" s="118">
        <v>14</v>
      </c>
      <c r="N10" s="138">
        <v>0</v>
      </c>
      <c r="O10" s="139">
        <v>0</v>
      </c>
      <c r="P10" s="122">
        <v>50</v>
      </c>
      <c r="Q10" s="122">
        <v>40</v>
      </c>
      <c r="R10" s="123">
        <v>1</v>
      </c>
      <c r="S10" s="123" t="s">
        <v>158</v>
      </c>
      <c r="T10" s="85">
        <f>F10*G10</f>
        <v>450</v>
      </c>
      <c r="U10" s="85">
        <f>M10+N10</f>
        <v>14</v>
      </c>
      <c r="V10" s="86">
        <f t="shared" ref="V10" si="0">X10-W10+1</f>
        <v>-1</v>
      </c>
      <c r="W10" s="87">
        <f>IF(A10="aug-21",1,IF(A10="Sep-21",2,IF(A10="Oct-21",3,IF(A10="Nov-21",4,IF(A10="Dec-21",5,IF(A10="Jan-22",6,IF(A10="Feb-22",7,IF(A10="Mar-22",8,IF(A10="Apr-22",9,IF(A10="May-22",10,IF(A10="Jun-22",11,IF(A10="Jul-22",12,IF(A10="",0)))))))))))))</f>
        <v>2</v>
      </c>
      <c r="X10" s="87" t="b">
        <f>IF(B10="aug-21",1,IF(B10="Sep-21",2,IF(B10="Oct-21",3,IF(B10="Nov-21",4,IF(B10="Dec-21",5,IF(B10="Jan-22",6,IF(B10="Feb-22",7,IF(B10="Mar-22",8,IF(B10="Apr-22",9,IF(B10="May-22",10,IF(B10="Jun-22",11,IF(B10="Jul-22",12,IF(B10="aug-21",13,IF(B10="Sep-21",14,IF(B10="Oct-21",15,IF(B10="Nov-21",16,IF(B10="Dec-21",17,IF(B10="Jan-22",19,IF(B10="Feb-22",20,IF(B10="Mar-22",20,IF(B10="Apr-22",21,IF(B10="May-22",22,IF(B10="Jun-22",23,IF(B10="Jul-22",24,IF(B10="",0)))))))))))))))))))))))))</f>
        <v>0</v>
      </c>
      <c r="Y10" s="88">
        <f>N10*O10</f>
        <v>0</v>
      </c>
      <c r="Z10" s="89">
        <f>(P10+Q10)*T10</f>
        <v>40500</v>
      </c>
      <c r="AA10" s="90">
        <f>(H10*I10+J10)*K10*L10</f>
        <v>9182.6</v>
      </c>
      <c r="AB10" s="90">
        <f t="shared" ref="AB10" si="1">AA10*0.8</f>
        <v>7346.0800000000008</v>
      </c>
      <c r="AC10" s="90">
        <f t="shared" ref="AC10" si="2">IF(V10&lt;3,AB10,AB10/V10*2)</f>
        <v>7346.0800000000008</v>
      </c>
      <c r="AD10" s="90">
        <f t="shared" ref="AD10" si="3">IF(V10&lt;3,0,AB10/V10)</f>
        <v>0</v>
      </c>
      <c r="AE10" s="90">
        <f t="shared" ref="AE10" si="4">AA10*0.2</f>
        <v>1836.5200000000002</v>
      </c>
      <c r="AF10" s="90">
        <f>M10*AA10</f>
        <v>128556.40000000001</v>
      </c>
      <c r="AG10" s="90">
        <f t="shared" ref="AG10" si="5">BS10+CG10+CU10</f>
        <v>128556.40000000001</v>
      </c>
      <c r="AH10" s="90">
        <f>(H10*I10+J10)*K10*L10-(H10/2)</f>
        <v>5881.6</v>
      </c>
      <c r="AI10" s="90">
        <f t="shared" ref="AI10" si="6">AH10*0.8</f>
        <v>4705.2800000000007</v>
      </c>
      <c r="AJ10" s="90">
        <f t="shared" ref="AJ10" si="7">IF(V10&lt;3,AI10,AI10/V10*2)</f>
        <v>4705.2800000000007</v>
      </c>
      <c r="AK10" s="90">
        <f t="shared" ref="AK10" si="8">IF(V10&lt;3,0,AI10/V10)</f>
        <v>0</v>
      </c>
      <c r="AL10" s="90">
        <f t="shared" ref="AL10" si="9">AH10*0.2</f>
        <v>1176.3200000000002</v>
      </c>
      <c r="AM10" s="90">
        <f>AH10*N10</f>
        <v>0</v>
      </c>
      <c r="AN10" s="90">
        <f t="shared" ref="AN10" si="10">DI10+DW10+EK10</f>
        <v>0</v>
      </c>
      <c r="AO10" s="90">
        <f>N10*O10</f>
        <v>0</v>
      </c>
      <c r="AP10" s="90">
        <f t="shared" ref="AP10:BA10" si="11">BF10+BT10+CH10+CV10+DJ10+DX10</f>
        <v>0</v>
      </c>
      <c r="AQ10" s="90">
        <f t="shared" si="11"/>
        <v>102845.12000000001</v>
      </c>
      <c r="AR10" s="90">
        <f t="shared" si="11"/>
        <v>0</v>
      </c>
      <c r="AS10" s="90">
        <f t="shared" si="11"/>
        <v>0</v>
      </c>
      <c r="AT10" s="90">
        <f t="shared" si="11"/>
        <v>0</v>
      </c>
      <c r="AU10" s="90">
        <f t="shared" si="11"/>
        <v>0</v>
      </c>
      <c r="AV10" s="90">
        <f t="shared" si="11"/>
        <v>0</v>
      </c>
      <c r="AW10" s="90">
        <f t="shared" si="11"/>
        <v>0</v>
      </c>
      <c r="AX10" s="90">
        <f t="shared" si="11"/>
        <v>0</v>
      </c>
      <c r="AY10" s="90">
        <f t="shared" si="11"/>
        <v>0</v>
      </c>
      <c r="AZ10" s="90">
        <f t="shared" si="11"/>
        <v>0</v>
      </c>
      <c r="BA10" s="90">
        <f t="shared" si="11"/>
        <v>0</v>
      </c>
      <c r="BB10" s="90">
        <f>SUM(AP10:BA10)</f>
        <v>102845.12000000001</v>
      </c>
      <c r="BC10" s="90">
        <f t="shared" ref="BC10:BD10" si="12">BR10+CF10+CT10+DH10+DV10+EJ10</f>
        <v>25711.280000000002</v>
      </c>
      <c r="BD10" s="90">
        <f t="shared" si="12"/>
        <v>128556.40000000001</v>
      </c>
      <c r="BE10" s="91"/>
      <c r="BF10" s="92">
        <f>IF(W10=1,AC10,0)*M10</f>
        <v>0</v>
      </c>
      <c r="BG10" s="92">
        <f>IF(W10=2,AC10,0)*M10</f>
        <v>102845.12000000001</v>
      </c>
      <c r="BH10" s="92">
        <f>IF(W10=3,AC10,0)*M10</f>
        <v>0</v>
      </c>
      <c r="BI10" s="92">
        <f>IF(W10=4,AC10,0)*M10</f>
        <v>0</v>
      </c>
      <c r="BJ10" s="92">
        <f>IF(W10=5,AC10,0)*M10</f>
        <v>0</v>
      </c>
      <c r="BK10" s="92">
        <f>IF(W10=6,AC10,0)*M10</f>
        <v>0</v>
      </c>
      <c r="BL10" s="92">
        <f>IF(W10=7,AC10,0)*M10</f>
        <v>0</v>
      </c>
      <c r="BM10" s="92">
        <f>IF(W10=8,AC10,0)*M10</f>
        <v>0</v>
      </c>
      <c r="BN10" s="92">
        <f>IF(W10=9,AC10,0)*M10</f>
        <v>0</v>
      </c>
      <c r="BO10" s="92">
        <f>IF(W10=10,AC10,0)*M10</f>
        <v>0</v>
      </c>
      <c r="BP10" s="92">
        <f>IF(W10=11,AC10,0)*M10</f>
        <v>0</v>
      </c>
      <c r="BQ10" s="92">
        <f>IF(W10=12,AC10,0)*M10</f>
        <v>0</v>
      </c>
      <c r="BR10" s="92">
        <f t="shared" ref="BR10" si="13">BS10-SUM(BF10:BQ10)</f>
        <v>0</v>
      </c>
      <c r="BS10" s="92">
        <f t="shared" ref="BS10" si="14">SUM(BF10:BQ10)</f>
        <v>102845.12000000001</v>
      </c>
      <c r="BT10" s="92">
        <f>IF(1&gt;W10,AD10*M10,0)-IF(1&gt;=X10,AD10*M10,0)</f>
        <v>0</v>
      </c>
      <c r="BU10" s="92">
        <f>IF(2&gt;W10,AD10*M10,0)-IF(2&gt;=X10,AD10*M10,0)</f>
        <v>0</v>
      </c>
      <c r="BV10" s="92">
        <f>IF(3&gt;W10,AD10*M10,0)-IF(3&gt;=X10,AD10*M10,0)</f>
        <v>0</v>
      </c>
      <c r="BW10" s="92">
        <f>IF(4&gt;W10,AD10*M10,0)-IF(4&gt;=X10,AD10*M10,0)</f>
        <v>0</v>
      </c>
      <c r="BX10" s="92">
        <f>IF(5&gt;W10,AD10*M10,0)-IF(5&gt;=X10,AD10*M10,0)</f>
        <v>0</v>
      </c>
      <c r="BY10" s="92">
        <f>IF(6&gt;W10,AD10*M10,0)-IF(6&gt;=X10,AD10*M10,0)</f>
        <v>0</v>
      </c>
      <c r="BZ10" s="92">
        <f>IF(7&gt;W10,AD10*M10,0)-IF(7&gt;=X10,AD10*M10,0)</f>
        <v>0</v>
      </c>
      <c r="CA10" s="92">
        <f>IF(8&gt;W10,AD10*M10,0)-IF(8&gt;=X10,AD10*M10,0)</f>
        <v>0</v>
      </c>
      <c r="CB10" s="92">
        <f>IF(9&gt;W10,AD10*M10,0)-IF(9&gt;=X10,AD10*M10,0)</f>
        <v>0</v>
      </c>
      <c r="CC10" s="92">
        <f>IF(10&gt;W10,AD10*M10,0)-IF(10&gt;=X10,AD10*M10,0)</f>
        <v>0</v>
      </c>
      <c r="CD10" s="92">
        <f>IF(11&gt;W10,AD10*M10,0)-IF(11&gt;=X10,AD10*M10,0)</f>
        <v>0</v>
      </c>
      <c r="CE10" s="92">
        <f>IF(12&gt;W10,AD10*M10,0)-IF(12&gt;=X10,AD10*M10,0)</f>
        <v>0</v>
      </c>
      <c r="CF10" s="92">
        <f t="shared" ref="CF10" si="15">CG10-SUM(BT10:CE10)</f>
        <v>0</v>
      </c>
      <c r="CG10" s="92">
        <f>(AB10-AC10)*M10</f>
        <v>0</v>
      </c>
      <c r="CH10" s="92">
        <f>IF(X10=1,AE10*M10,0)</f>
        <v>0</v>
      </c>
      <c r="CI10" s="92">
        <f>IF(X10=2,AE10*M10,0)</f>
        <v>0</v>
      </c>
      <c r="CJ10" s="92">
        <f>IF(X10=3,AE10*M10,0)</f>
        <v>0</v>
      </c>
      <c r="CK10" s="92">
        <f>IF(X10=4,AE10*M10,0)</f>
        <v>0</v>
      </c>
      <c r="CL10" s="92">
        <f>IF(X10=5,AE10*M10,0)</f>
        <v>0</v>
      </c>
      <c r="CM10" s="92">
        <f>IF(X10=6,AE10*M10,0)</f>
        <v>0</v>
      </c>
      <c r="CN10" s="92">
        <f>IF(X10=7,AE10*M10,0)</f>
        <v>0</v>
      </c>
      <c r="CO10" s="92">
        <f>IF(X10=8,AE10*M10,0)</f>
        <v>0</v>
      </c>
      <c r="CP10" s="92">
        <f>IF(X10=9,AE10*M10,0)</f>
        <v>0</v>
      </c>
      <c r="CQ10" s="92">
        <f>IF(X10=10,AE10*M10,0)</f>
        <v>0</v>
      </c>
      <c r="CR10" s="92">
        <f>IF(X10=11,AE10*M10,0)</f>
        <v>0</v>
      </c>
      <c r="CS10" s="92">
        <f>IF(X10=12,AE10*M10,0)</f>
        <v>0</v>
      </c>
      <c r="CT10" s="92">
        <f t="shared" ref="CT10" si="16">CU10-SUM(CH10:CS10)</f>
        <v>25711.280000000002</v>
      </c>
      <c r="CU10" s="92">
        <f>AE10*M10</f>
        <v>25711.280000000002</v>
      </c>
      <c r="CV10" s="92">
        <f>IF(W10=1,AJ10,0)*N10</f>
        <v>0</v>
      </c>
      <c r="CW10" s="92">
        <f>IF(W10=2,AJ10,0)*N10</f>
        <v>0</v>
      </c>
      <c r="CX10" s="92">
        <f>IF(W10=3,AJ10,0)*N10</f>
        <v>0</v>
      </c>
      <c r="CY10" s="92">
        <f>IF(W10=4,AJ10,0)*N10</f>
        <v>0</v>
      </c>
      <c r="CZ10" s="92">
        <f>IF(W10=5,AJ10,0)*N10</f>
        <v>0</v>
      </c>
      <c r="DA10" s="92">
        <f>IF(W10=6,AJ10,0)*N10</f>
        <v>0</v>
      </c>
      <c r="DB10" s="92">
        <f>IF(W10=7,AJ10,0)*N10</f>
        <v>0</v>
      </c>
      <c r="DC10" s="92">
        <f>IF(W10=8,AJ10,0)*N10</f>
        <v>0</v>
      </c>
      <c r="DD10" s="92">
        <f>IF(W10=9,AJ10,0)*N10</f>
        <v>0</v>
      </c>
      <c r="DE10" s="92">
        <f>IF(W10=10,AJ10,0)*N10</f>
        <v>0</v>
      </c>
      <c r="DF10" s="92">
        <f>IF(W10=11,AJ10,0)*N10</f>
        <v>0</v>
      </c>
      <c r="DG10" s="92">
        <f>IF(W10=12,AJ10,0)*N10</f>
        <v>0</v>
      </c>
      <c r="DH10" s="92">
        <f t="shared" ref="DH10" si="17">DI10-SUM(CV10:DG10)</f>
        <v>0</v>
      </c>
      <c r="DI10" s="92">
        <f t="shared" ref="DI10" si="18">SUM(CV10:DG10)</f>
        <v>0</v>
      </c>
      <c r="DJ10" s="92">
        <f>IF(1&gt;W10,AK10*N10,0)-IF(1&gt;=X10,AK10*N10,0)</f>
        <v>0</v>
      </c>
      <c r="DK10" s="92">
        <f>IF(2&gt;W10,AK10*N10,0)-IF(2&gt;=X10,AK10*N10,0)</f>
        <v>0</v>
      </c>
      <c r="DL10" s="92">
        <f>IF(3&gt;W10,AK10*N10,0)-IF(3&gt;=X10,AK10*N10,0)</f>
        <v>0</v>
      </c>
      <c r="DM10" s="92">
        <f>IF(4&gt;W10,AK10*N10,0)-IF(4&gt;=X10,AK10*N10,0)</f>
        <v>0</v>
      </c>
      <c r="DN10" s="92">
        <f>IF(5&gt;W10,AK10*N10,0)-IF(5&gt;=X10,AK10*N10,0)</f>
        <v>0</v>
      </c>
      <c r="DO10" s="92">
        <f>IF(6&gt;W10,AK10*N10,0)-IF(6&gt;=X10,AK10*N10,0)</f>
        <v>0</v>
      </c>
      <c r="DP10" s="92">
        <f>IF(7&gt;W10,AK10*N10,0)-IF(7&gt;=X10,AK10*N10,0)</f>
        <v>0</v>
      </c>
      <c r="DQ10" s="92">
        <f>IF(8&gt;W10,AK10*N10,0)-IF(8&gt;=X10,AK10*N10,0)</f>
        <v>0</v>
      </c>
      <c r="DR10" s="92">
        <f>IF(9&gt;W10,AK10*N10,0)-IF(9&gt;=X10,AK10*N10,0)</f>
        <v>0</v>
      </c>
      <c r="DS10" s="92">
        <f>IF(10&gt;W10,AK10*N10,0)-IF(10&gt;=X10,AK10*N10,0)</f>
        <v>0</v>
      </c>
      <c r="DT10" s="92">
        <f>IF(11&gt;W10,AK10*N10,0)-IF(11&gt;=X10,AK10*N10,0)</f>
        <v>0</v>
      </c>
      <c r="DU10" s="92">
        <f>IF(12&gt;W10,AK10*N10,0)-IF(12&gt;=X10,AK10*N10,0)</f>
        <v>0</v>
      </c>
      <c r="DV10" s="92">
        <f t="shared" ref="DV10" si="19">DW10-SUM(DJ10:DU10)</f>
        <v>0</v>
      </c>
      <c r="DW10" s="92">
        <f>(AI10-AJ10)*N10</f>
        <v>0</v>
      </c>
      <c r="DX10" s="92">
        <f>IF(X10=1,AL10*N10,0)</f>
        <v>0</v>
      </c>
      <c r="DY10" s="92">
        <f>IF(X10=2,AL10*N10,0)</f>
        <v>0</v>
      </c>
      <c r="DZ10" s="92">
        <f>IF(X10=3,AL10*N10,0)</f>
        <v>0</v>
      </c>
      <c r="EA10" s="92">
        <f>IF(X10=4,AL10*N10,0)</f>
        <v>0</v>
      </c>
      <c r="EB10" s="92">
        <f>IF(X10=5,AL10*N10,0)</f>
        <v>0</v>
      </c>
      <c r="EC10" s="92">
        <f>IF(X10=6,AL10*N10,0)</f>
        <v>0</v>
      </c>
      <c r="ED10" s="92">
        <f>IF(X10=7,AL10*N10,0)</f>
        <v>0</v>
      </c>
      <c r="EE10" s="92">
        <f>IF(X10=8,AL10*N10,0)</f>
        <v>0</v>
      </c>
      <c r="EF10" s="92">
        <f>IF(X10=9,AL10*N10,0)</f>
        <v>0</v>
      </c>
      <c r="EG10" s="92">
        <f>IF(X10=10,AL10*N10,0)</f>
        <v>0</v>
      </c>
      <c r="EH10" s="92">
        <f>IF(X10=11,AL10*N10,0)</f>
        <v>0</v>
      </c>
      <c r="EI10" s="92">
        <f>IF(X10=12,AL10*N10,0)</f>
        <v>0</v>
      </c>
      <c r="EJ10" s="92">
        <f t="shared" ref="EJ10" si="20">EK10-SUM(DX10:EI10)</f>
        <v>0</v>
      </c>
      <c r="EK10" s="92">
        <f>AL10*N10</f>
        <v>0</v>
      </c>
      <c r="EL10" s="133">
        <f>IF(S10="East Midlands",U10,0)</f>
        <v>14</v>
      </c>
      <c r="EM10" s="133">
        <f>IF(S10="East of England",U10,0)</f>
        <v>0</v>
      </c>
      <c r="EN10" s="133">
        <f>IF(S10="North East",U10,0)</f>
        <v>0</v>
      </c>
      <c r="EO10" s="133">
        <f>IF(S10="North West",U10,0)</f>
        <v>0</v>
      </c>
      <c r="EP10" s="133">
        <f>IF(S10="South East",U10,0)</f>
        <v>0</v>
      </c>
      <c r="EQ10" s="133">
        <f>IF(S10="South West",U10,0)</f>
        <v>0</v>
      </c>
      <c r="ER10" s="133">
        <f>IF(S10="West Midlands",U10,0)</f>
        <v>0</v>
      </c>
      <c r="ES10" s="133">
        <f>IF(S10="Yorkshire and the Humber",U10,0)</f>
        <v>0</v>
      </c>
      <c r="ET10" s="134">
        <f>IF(S10="East Midlands",BB10,0)</f>
        <v>102845.12000000001</v>
      </c>
      <c r="EU10" s="134">
        <f>IF(S10="East of England",BB10,0)</f>
        <v>0</v>
      </c>
      <c r="EV10" s="134">
        <f>IF(S10="North East",BB10,0)</f>
        <v>0</v>
      </c>
      <c r="EW10" s="134">
        <f>IF(S10="North West",BB10,0)</f>
        <v>0</v>
      </c>
      <c r="EX10" s="134">
        <f>IF(S10="South East",BB10,0)</f>
        <v>0</v>
      </c>
      <c r="EY10" s="134">
        <f>IF(S10="South West",BB10,0)</f>
        <v>0</v>
      </c>
      <c r="EZ10" s="134">
        <f>IF(S10="West Midlands",BB10,0)</f>
        <v>0</v>
      </c>
      <c r="FA10" s="134">
        <f>IF(S10="Yorkshire and The Humber",BB10,0)</f>
        <v>0</v>
      </c>
      <c r="FB10" s="134">
        <f>IF(S10="East Midlands",BC10,0)</f>
        <v>25711.280000000002</v>
      </c>
      <c r="FC10" s="134">
        <f>IF(S10="East of England",BC10,0)</f>
        <v>0</v>
      </c>
      <c r="FD10" s="134">
        <f>IF(S10="North East",BC10,0)</f>
        <v>0</v>
      </c>
      <c r="FE10" s="134">
        <f>IF(S10="North West",BC10,0)</f>
        <v>0</v>
      </c>
      <c r="FF10" s="134">
        <f>IF(S10="South East",BC10,0)</f>
        <v>0</v>
      </c>
      <c r="FG10" s="134">
        <f>IF(S10="South West",BC10,0)</f>
        <v>0</v>
      </c>
      <c r="FH10" s="134">
        <f>IF(S10="West Midlands",BC10,0)</f>
        <v>0</v>
      </c>
      <c r="FI10" s="134">
        <f>IF(S10="Yorkshire and The Humber",BC10,0)</f>
        <v>0</v>
      </c>
      <c r="FJ10" s="61"/>
    </row>
    <row r="11" spans="1:166" ht="16.5" x14ac:dyDescent="0.3">
      <c r="A11" s="113"/>
      <c r="B11" s="113"/>
      <c r="C11" s="102"/>
      <c r="D11" s="102"/>
      <c r="E11" s="102"/>
      <c r="F11" s="102"/>
      <c r="G11" s="102"/>
      <c r="H11" s="107"/>
      <c r="I11" s="114"/>
      <c r="J11" s="114"/>
      <c r="K11" s="115"/>
      <c r="L11" s="114"/>
      <c r="M11" s="102"/>
      <c r="N11" s="102"/>
      <c r="O11" s="107"/>
      <c r="P11" s="116"/>
      <c r="Q11" s="116"/>
      <c r="R11" s="117"/>
      <c r="S11" s="117"/>
      <c r="T11" s="102"/>
      <c r="U11" s="102"/>
      <c r="V11" s="103"/>
      <c r="W11" s="104"/>
      <c r="X11" s="104"/>
      <c r="Y11" s="105"/>
      <c r="Z11" s="106"/>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row>
    <row r="12" spans="1:166" ht="16.5" x14ac:dyDescent="0.3">
      <c r="A12" s="113"/>
      <c r="B12" s="113"/>
      <c r="C12" s="102"/>
      <c r="D12" s="102"/>
      <c r="E12" s="102"/>
      <c r="F12" s="102"/>
      <c r="G12" s="102"/>
      <c r="H12" s="107"/>
      <c r="I12" s="114"/>
      <c r="J12" s="114"/>
      <c r="K12" s="115"/>
      <c r="L12" s="114"/>
      <c r="M12" s="102"/>
      <c r="N12" s="102"/>
      <c r="O12" s="107"/>
      <c r="P12" s="116"/>
      <c r="Q12" s="116"/>
      <c r="R12" s="117"/>
      <c r="S12" s="117"/>
      <c r="T12" s="102"/>
      <c r="U12" s="102"/>
      <c r="V12" s="103"/>
      <c r="W12" s="104"/>
      <c r="X12" s="104"/>
      <c r="Y12" s="105"/>
      <c r="Z12" s="106"/>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row>
    <row r="13" spans="1:166" ht="16.5" x14ac:dyDescent="0.3">
      <c r="A13" s="113"/>
      <c r="B13" s="113"/>
      <c r="C13" s="102"/>
      <c r="D13" s="102"/>
      <c r="E13" s="102"/>
      <c r="F13" s="102"/>
      <c r="G13" s="102"/>
      <c r="H13" s="107"/>
      <c r="I13" s="114"/>
      <c r="J13" s="114"/>
      <c r="K13" s="115"/>
      <c r="L13" s="114"/>
      <c r="M13" s="102"/>
      <c r="N13" s="102"/>
      <c r="O13" s="107"/>
      <c r="P13" s="116"/>
      <c r="Q13" s="116"/>
      <c r="R13" s="117"/>
      <c r="S13" s="117"/>
      <c r="T13" s="102"/>
      <c r="U13" s="102"/>
      <c r="V13" s="103"/>
      <c r="W13" s="104"/>
      <c r="X13" s="104"/>
      <c r="Y13" s="105"/>
      <c r="Z13" s="106"/>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row>
    <row r="14" spans="1:166" ht="16.5" x14ac:dyDescent="0.3">
      <c r="A14" s="113"/>
      <c r="B14" s="113"/>
      <c r="C14" s="102"/>
      <c r="D14" s="102"/>
      <c r="E14" s="102"/>
      <c r="F14" s="102"/>
      <c r="G14" s="102"/>
      <c r="H14" s="107"/>
      <c r="I14" s="114"/>
      <c r="J14" s="114"/>
      <c r="K14" s="115"/>
      <c r="L14" s="114"/>
      <c r="M14" s="102"/>
      <c r="N14" s="102"/>
      <c r="O14" s="107"/>
      <c r="P14" s="116"/>
      <c r="Q14" s="116"/>
      <c r="R14" s="117"/>
      <c r="S14" s="117"/>
      <c r="T14" s="102"/>
      <c r="U14" s="102"/>
      <c r="V14" s="103"/>
      <c r="W14" s="104"/>
      <c r="X14" s="104"/>
      <c r="Y14" s="105"/>
      <c r="Z14" s="106"/>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row>
    <row r="15" spans="1:166" ht="16.5" x14ac:dyDescent="0.3">
      <c r="A15" s="113"/>
      <c r="B15" s="113"/>
      <c r="C15" s="102"/>
      <c r="D15" s="102"/>
      <c r="E15" s="102"/>
      <c r="F15" s="102"/>
      <c r="G15" s="102"/>
      <c r="H15" s="107"/>
      <c r="I15" s="114"/>
      <c r="J15" s="114"/>
      <c r="K15" s="115"/>
      <c r="L15" s="114"/>
      <c r="M15" s="102"/>
      <c r="N15" s="102"/>
      <c r="O15" s="107"/>
      <c r="P15" s="116"/>
      <c r="Q15" s="116"/>
      <c r="R15" s="117"/>
      <c r="S15" s="117"/>
      <c r="T15" s="102"/>
      <c r="U15" s="102"/>
      <c r="V15" s="103"/>
      <c r="W15" s="104"/>
      <c r="X15" s="104"/>
      <c r="Y15" s="105"/>
      <c r="Z15" s="106"/>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row>
    <row r="16" spans="1:166" ht="16.5" x14ac:dyDescent="0.3">
      <c r="A16" s="113"/>
      <c r="B16" s="113"/>
      <c r="C16" s="102"/>
      <c r="D16" s="102"/>
      <c r="E16" s="102"/>
      <c r="F16" s="102"/>
      <c r="G16" s="102"/>
      <c r="H16" s="107"/>
      <c r="I16" s="114"/>
      <c r="J16" s="114"/>
      <c r="K16" s="115"/>
      <c r="L16" s="114"/>
      <c r="M16" s="102"/>
      <c r="N16" s="102"/>
      <c r="O16" s="107"/>
      <c r="P16" s="116"/>
      <c r="Q16" s="116"/>
      <c r="R16" s="117"/>
      <c r="S16" s="117"/>
      <c r="T16" s="102"/>
      <c r="U16" s="102"/>
      <c r="V16" s="103"/>
      <c r="W16" s="104"/>
      <c r="X16" s="104"/>
      <c r="Y16" s="105"/>
      <c r="Z16" s="106"/>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row>
    <row r="17" spans="1:157" ht="16.5" x14ac:dyDescent="0.3">
      <c r="A17" s="113"/>
      <c r="B17" s="113"/>
      <c r="C17" s="102"/>
      <c r="D17" s="102"/>
      <c r="E17" s="102"/>
      <c r="F17" s="102"/>
      <c r="G17" s="102"/>
      <c r="H17" s="107"/>
      <c r="I17" s="114"/>
      <c r="J17" s="114"/>
      <c r="K17" s="115"/>
      <c r="L17" s="114"/>
      <c r="M17" s="102"/>
      <c r="N17" s="102"/>
      <c r="O17" s="107"/>
      <c r="P17" s="116"/>
      <c r="Q17" s="116"/>
      <c r="R17" s="117"/>
      <c r="S17" s="117"/>
      <c r="T17" s="102"/>
      <c r="U17" s="102"/>
      <c r="V17" s="103"/>
      <c r="W17" s="104"/>
      <c r="X17" s="104"/>
      <c r="Y17" s="105"/>
      <c r="Z17" s="106"/>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row>
    <row r="18" spans="1:157" s="73" customFormat="1" x14ac:dyDescent="0.25">
      <c r="A18" s="71"/>
      <c r="B18" s="71"/>
      <c r="C18" s="71"/>
      <c r="D18" s="71"/>
      <c r="E18" s="71"/>
      <c r="F18" s="71"/>
      <c r="G18" s="71"/>
      <c r="H18" s="72"/>
      <c r="M18" s="71"/>
      <c r="N18" s="71"/>
      <c r="O18" s="72"/>
      <c r="P18" s="72"/>
      <c r="Q18" s="72"/>
      <c r="R18" s="74"/>
      <c r="S18" s="74"/>
      <c r="T18" s="75"/>
      <c r="U18" s="76"/>
      <c r="V18" s="77"/>
      <c r="W18" s="77"/>
      <c r="X18" s="77"/>
      <c r="Y18" s="78"/>
      <c r="Z18" s="79"/>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T18" s="72"/>
      <c r="EU18" s="72"/>
      <c r="EV18" s="72"/>
      <c r="EW18" s="72"/>
      <c r="EX18" s="72"/>
      <c r="EY18" s="72"/>
      <c r="EZ18" s="72"/>
      <c r="FA18" s="72"/>
    </row>
    <row r="19" spans="1:157" x14ac:dyDescent="0.25">
      <c r="BF19" s="1"/>
      <c r="BG19" s="1"/>
      <c r="BH19" s="1"/>
      <c r="BI19" s="1"/>
      <c r="BJ19" s="1"/>
      <c r="BK19" s="1"/>
      <c r="BL19" s="1"/>
      <c r="BM19" s="1"/>
      <c r="BN19" s="1"/>
      <c r="BO19" s="1"/>
      <c r="BP19" s="1"/>
      <c r="BQ19" s="1"/>
    </row>
    <row r="20" spans="1:157" x14ac:dyDescent="0.25">
      <c r="BF20" s="1"/>
      <c r="BG20" s="1"/>
      <c r="BH20" s="1"/>
      <c r="BI20" s="1"/>
      <c r="BJ20" s="1"/>
      <c r="BK20" s="1"/>
      <c r="BL20" s="1"/>
      <c r="BM20" s="1"/>
      <c r="BN20" s="1"/>
      <c r="BO20" s="1"/>
      <c r="BP20" s="1"/>
      <c r="BQ20" s="1"/>
    </row>
    <row r="21" spans="1:157" x14ac:dyDescent="0.25">
      <c r="BF21" s="1"/>
      <c r="BG21" s="1"/>
      <c r="BH21" s="1"/>
      <c r="BI21" s="1"/>
      <c r="BJ21" s="1"/>
      <c r="BK21" s="1"/>
      <c r="BL21" s="1"/>
      <c r="BM21" s="1"/>
      <c r="BN21" s="1"/>
      <c r="BO21" s="1"/>
      <c r="BP21" s="1"/>
      <c r="BQ21" s="1"/>
    </row>
    <row r="22" spans="1:157" x14ac:dyDescent="0.25">
      <c r="BF22" s="1"/>
      <c r="BG22" s="1"/>
      <c r="BH22" s="1"/>
      <c r="BI22" s="1"/>
      <c r="BJ22" s="1"/>
      <c r="BK22" s="1"/>
      <c r="BL22" s="1"/>
      <c r="BM22" s="1"/>
      <c r="BN22" s="1"/>
      <c r="BO22" s="1"/>
      <c r="BP22" s="1"/>
      <c r="BQ22" s="1"/>
    </row>
  </sheetData>
  <sheetProtection insertRows="0"/>
  <mergeCells count="3">
    <mergeCell ref="D1:R1"/>
    <mergeCell ref="D2:R5"/>
    <mergeCell ref="D7:R7"/>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C86E8-3168-4C0E-A676-A70293AEE05D}">
  <sheetPr>
    <tabColor theme="9" tint="0.39997558519241921"/>
    <pageSetUpPr fitToPage="1"/>
  </sheetPr>
  <dimension ref="A1:Q305"/>
  <sheetViews>
    <sheetView zoomScale="85" zoomScaleNormal="85" workbookViewId="0">
      <selection activeCell="B2" sqref="B2"/>
    </sheetView>
  </sheetViews>
  <sheetFormatPr defaultRowHeight="15" x14ac:dyDescent="0.25"/>
  <cols>
    <col min="1" max="1" width="1.7109375" style="22" customWidth="1"/>
    <col min="2" max="3" width="14.28515625" style="23" customWidth="1"/>
    <col min="4" max="4" width="17" style="22" customWidth="1"/>
    <col min="5" max="5" width="41.140625" style="32" customWidth="1"/>
    <col min="6" max="6" width="19.7109375" style="24" customWidth="1"/>
    <col min="7" max="7" width="10.7109375" style="23" bestFit="1" customWidth="1"/>
    <col min="8" max="8" width="16.7109375" style="24" bestFit="1" customWidth="1"/>
    <col min="9" max="9" width="14.5703125" style="24" customWidth="1"/>
    <col min="10" max="10" width="14.85546875" style="24" customWidth="1"/>
    <col min="11" max="11" width="12.85546875" style="23" customWidth="1"/>
    <col min="12" max="12" width="17.28515625" style="23" customWidth="1"/>
    <col min="13" max="13" width="18.7109375" style="23" customWidth="1"/>
    <col min="14" max="14" width="15.140625" style="25" customWidth="1"/>
    <col min="15" max="15" width="21" style="25" customWidth="1"/>
    <col min="16" max="16" width="3.28515625" style="22" customWidth="1"/>
    <col min="17" max="16384" width="9.140625" style="22"/>
  </cols>
  <sheetData>
    <row r="1" spans="1:17" s="10" customFormat="1" ht="68.25" customHeight="1" x14ac:dyDescent="0.25">
      <c r="B1" s="209" t="s">
        <v>725</v>
      </c>
      <c r="C1" s="209"/>
      <c r="D1" s="209"/>
      <c r="E1" s="209"/>
      <c r="F1" s="209"/>
      <c r="G1" s="209"/>
      <c r="H1" s="209"/>
      <c r="I1" s="209"/>
      <c r="J1" s="209"/>
      <c r="K1" s="209"/>
      <c r="L1" s="209"/>
      <c r="M1" s="209"/>
      <c r="N1" s="209"/>
      <c r="O1" s="209"/>
      <c r="P1" s="209"/>
    </row>
    <row r="2" spans="1:17" s="2" customFormat="1" ht="58.5" customHeight="1" x14ac:dyDescent="0.25">
      <c r="B2" s="16"/>
      <c r="C2" s="16"/>
      <c r="D2" s="210" t="s">
        <v>121</v>
      </c>
      <c r="E2" s="210"/>
      <c r="F2" s="210"/>
      <c r="G2" s="210"/>
      <c r="H2" s="210"/>
      <c r="I2" s="210"/>
      <c r="J2" s="210"/>
      <c r="K2" s="210"/>
      <c r="L2" s="210"/>
      <c r="M2" s="210"/>
      <c r="N2" s="210"/>
      <c r="O2" s="48"/>
      <c r="P2" s="16"/>
    </row>
    <row r="3" spans="1:17" s="2" customFormat="1" ht="16.5" x14ac:dyDescent="0.25">
      <c r="E3" s="29"/>
      <c r="F3" s="5"/>
      <c r="H3" s="5"/>
      <c r="I3" s="5"/>
      <c r="J3" s="5"/>
      <c r="K3" s="7"/>
      <c r="L3" s="7"/>
      <c r="M3" s="7"/>
      <c r="N3" s="6"/>
      <c r="O3" s="6"/>
    </row>
    <row r="4" spans="1:17" s="2" customFormat="1" ht="33" x14ac:dyDescent="0.25">
      <c r="E4" s="29"/>
      <c r="H4" s="5"/>
      <c r="I4" s="14" t="s">
        <v>148</v>
      </c>
      <c r="J4" s="14" t="s">
        <v>149</v>
      </c>
      <c r="K4" s="14" t="s">
        <v>115</v>
      </c>
      <c r="L4" s="14" t="s">
        <v>122</v>
      </c>
      <c r="M4" s="14" t="s">
        <v>118</v>
      </c>
      <c r="N4" s="50" t="s">
        <v>125</v>
      </c>
      <c r="O4" s="50" t="s">
        <v>126</v>
      </c>
      <c r="P4" s="13"/>
    </row>
    <row r="5" spans="1:17" s="2" customFormat="1" ht="30.75" customHeight="1" x14ac:dyDescent="0.25">
      <c r="E5" s="29"/>
      <c r="H5" s="5"/>
      <c r="I5" s="51">
        <f>SUM(NSF!BB:BB)</f>
        <v>102845.12000000001</v>
      </c>
      <c r="J5" s="51">
        <f>SUM(NSF!BC:BC)</f>
        <v>25711.280000000002</v>
      </c>
      <c r="K5" s="51">
        <f>I5+J5</f>
        <v>128556.40000000001</v>
      </c>
      <c r="L5" s="51">
        <f>SUM(L8:L203)</f>
        <v>0</v>
      </c>
      <c r="M5" s="51">
        <f>SUM(M8:M203)</f>
        <v>128556.40000000001</v>
      </c>
      <c r="N5" s="51">
        <f>SUM(N8:N203)</f>
        <v>40500</v>
      </c>
      <c r="O5" s="51">
        <f>SUM(O8:O203)</f>
        <v>88056.400000000009</v>
      </c>
      <c r="P5" s="13"/>
    </row>
    <row r="6" spans="1:17" s="26" customFormat="1" ht="16.5" x14ac:dyDescent="0.25">
      <c r="B6" s="35"/>
      <c r="C6" s="35"/>
      <c r="D6" s="35"/>
      <c r="E6" s="36"/>
      <c r="F6" s="37"/>
      <c r="G6" s="35"/>
      <c r="H6" s="37"/>
      <c r="I6" s="37"/>
      <c r="J6" s="37"/>
      <c r="K6" s="46"/>
      <c r="L6" s="46"/>
      <c r="M6" s="46"/>
      <c r="N6" s="47"/>
      <c r="O6" s="47"/>
    </row>
    <row r="7" spans="1:17" s="27" customFormat="1" ht="33" x14ac:dyDescent="0.25">
      <c r="A7" s="33"/>
      <c r="B7" s="9" t="str">
        <f>NSF!A9</f>
        <v>Start month</v>
      </c>
      <c r="C7" s="9" t="str">
        <f>NSF!B9</f>
        <v>End month</v>
      </c>
      <c r="D7" s="9" t="str">
        <f>NSF!C9</f>
        <v>Learning Aim</v>
      </c>
      <c r="E7" s="42" t="str">
        <f>NSF!D9</f>
        <v>Course Title</v>
      </c>
      <c r="F7" s="43" t="s">
        <v>108</v>
      </c>
      <c r="G7" s="9" t="str">
        <f>NSF!T9</f>
        <v>Hours</v>
      </c>
      <c r="H7" s="43" t="s">
        <v>106</v>
      </c>
      <c r="I7" s="43" t="s">
        <v>107</v>
      </c>
      <c r="J7" s="43" t="s">
        <v>113</v>
      </c>
      <c r="K7" s="44" t="s">
        <v>123</v>
      </c>
      <c r="L7" s="45" t="s">
        <v>105</v>
      </c>
      <c r="M7" s="45" t="s">
        <v>124</v>
      </c>
      <c r="N7" s="44" t="s">
        <v>116</v>
      </c>
      <c r="O7" s="44" t="s">
        <v>114</v>
      </c>
      <c r="P7" s="34"/>
    </row>
    <row r="8" spans="1:17" s="28" customFormat="1" ht="16.5" x14ac:dyDescent="0.25">
      <c r="B8" s="38" t="str">
        <f>NSF!A10</f>
        <v>Sep-21</v>
      </c>
      <c r="C8" s="38" t="str">
        <f>NSF!B10</f>
        <v>Jun-23</v>
      </c>
      <c r="D8" s="38">
        <f>NSF!C10</f>
        <v>50078409</v>
      </c>
      <c r="E8" s="39" t="str">
        <f>NSF!D10</f>
        <v xml:space="preserve"> Level 3 Extended Diploma in IT</v>
      </c>
      <c r="F8" s="40" t="str">
        <f>NSF!E10</f>
        <v>qwertya</v>
      </c>
      <c r="G8" s="38">
        <f>NSF!T10</f>
        <v>450</v>
      </c>
      <c r="H8" s="93">
        <f>NSF!F10</f>
        <v>12.5</v>
      </c>
      <c r="I8" s="40">
        <f>NSF!G10</f>
        <v>36</v>
      </c>
      <c r="J8" s="40">
        <f>NSF!T10</f>
        <v>450</v>
      </c>
      <c r="K8" s="41">
        <f>NSF!BD10*NSF!R10</f>
        <v>128556.40000000001</v>
      </c>
      <c r="L8" s="41">
        <f>NSF!Y10</f>
        <v>0</v>
      </c>
      <c r="M8" s="41">
        <f>K8+L8</f>
        <v>128556.40000000001</v>
      </c>
      <c r="N8" s="41">
        <f>NSF!Z10</f>
        <v>40500</v>
      </c>
      <c r="O8" s="41">
        <f>M8-N8</f>
        <v>88056.400000000009</v>
      </c>
      <c r="Q8" s="211"/>
    </row>
    <row r="9" spans="1:17" s="28" customFormat="1" ht="16.5" x14ac:dyDescent="0.25">
      <c r="B9" s="38">
        <f>NSF!A11</f>
        <v>0</v>
      </c>
      <c r="C9" s="38">
        <f>NSF!B11</f>
        <v>0</v>
      </c>
      <c r="D9" s="38">
        <f>NSF!C11</f>
        <v>0</v>
      </c>
      <c r="E9" s="39">
        <f>NSF!D11</f>
        <v>0</v>
      </c>
      <c r="F9" s="40">
        <f>NSF!E11</f>
        <v>0</v>
      </c>
      <c r="G9" s="38">
        <f>NSF!T11</f>
        <v>0</v>
      </c>
      <c r="H9" s="93">
        <f>NSF!F11</f>
        <v>0</v>
      </c>
      <c r="I9" s="40">
        <f>NSF!G11</f>
        <v>0</v>
      </c>
      <c r="J9" s="40">
        <f>NSF!T11</f>
        <v>0</v>
      </c>
      <c r="K9" s="41">
        <f>NSF!BD11*NSF!R11</f>
        <v>0</v>
      </c>
      <c r="L9" s="41">
        <f>NSF!Y11</f>
        <v>0</v>
      </c>
      <c r="M9" s="41">
        <f>K9+L9</f>
        <v>0</v>
      </c>
      <c r="N9" s="41">
        <f>NSF!Z11</f>
        <v>0</v>
      </c>
      <c r="O9" s="41">
        <f t="shared" ref="O9:O71" si="0">M9-N9</f>
        <v>0</v>
      </c>
    </row>
    <row r="10" spans="1:17" s="28" customFormat="1" ht="16.5" x14ac:dyDescent="0.25">
      <c r="B10" s="38">
        <f>NSF!A12</f>
        <v>0</v>
      </c>
      <c r="C10" s="38">
        <f>NSF!B12</f>
        <v>0</v>
      </c>
      <c r="D10" s="38">
        <f>NSF!C12</f>
        <v>0</v>
      </c>
      <c r="E10" s="39">
        <f>NSF!D12</f>
        <v>0</v>
      </c>
      <c r="F10" s="40">
        <f>NSF!E12</f>
        <v>0</v>
      </c>
      <c r="G10" s="38">
        <f>NSF!T12</f>
        <v>0</v>
      </c>
      <c r="H10" s="93">
        <f>NSF!F12</f>
        <v>0</v>
      </c>
      <c r="I10" s="40">
        <f>NSF!G12</f>
        <v>0</v>
      </c>
      <c r="J10" s="40">
        <f>NSF!T12</f>
        <v>0</v>
      </c>
      <c r="K10" s="41">
        <f>NSF!BD12*NSF!R12</f>
        <v>0</v>
      </c>
      <c r="L10" s="41">
        <f>NSF!Y12</f>
        <v>0</v>
      </c>
      <c r="M10" s="41">
        <f t="shared" ref="M10:M71" si="1">K10+L10</f>
        <v>0</v>
      </c>
      <c r="N10" s="41">
        <f>NSF!Z12</f>
        <v>0</v>
      </c>
      <c r="O10" s="41">
        <f t="shared" si="0"/>
        <v>0</v>
      </c>
    </row>
    <row r="11" spans="1:17" s="28" customFormat="1" ht="16.5" x14ac:dyDescent="0.25">
      <c r="B11" s="38">
        <f>NSF!A13</f>
        <v>0</v>
      </c>
      <c r="C11" s="38">
        <f>NSF!B13</f>
        <v>0</v>
      </c>
      <c r="D11" s="38">
        <f>NSF!C13</f>
        <v>0</v>
      </c>
      <c r="E11" s="39">
        <f>NSF!D13</f>
        <v>0</v>
      </c>
      <c r="F11" s="40">
        <f>NSF!E13</f>
        <v>0</v>
      </c>
      <c r="G11" s="38">
        <f>NSF!T13</f>
        <v>0</v>
      </c>
      <c r="H11" s="93">
        <f>NSF!F13</f>
        <v>0</v>
      </c>
      <c r="I11" s="40">
        <f>NSF!G13</f>
        <v>0</v>
      </c>
      <c r="J11" s="40">
        <f>NSF!T13</f>
        <v>0</v>
      </c>
      <c r="K11" s="41">
        <f>NSF!BD13*NSF!R13</f>
        <v>0</v>
      </c>
      <c r="L11" s="41">
        <f>NSF!Y13</f>
        <v>0</v>
      </c>
      <c r="M11" s="41">
        <f t="shared" si="1"/>
        <v>0</v>
      </c>
      <c r="N11" s="41">
        <f>NSF!Z13</f>
        <v>0</v>
      </c>
      <c r="O11" s="41">
        <f t="shared" si="0"/>
        <v>0</v>
      </c>
    </row>
    <row r="12" spans="1:17" s="28" customFormat="1" ht="16.5" x14ac:dyDescent="0.25">
      <c r="B12" s="38">
        <f>NSF!A14</f>
        <v>0</v>
      </c>
      <c r="C12" s="38">
        <f>NSF!B14</f>
        <v>0</v>
      </c>
      <c r="D12" s="38">
        <f>NSF!C14</f>
        <v>0</v>
      </c>
      <c r="E12" s="39">
        <f>NSF!D14</f>
        <v>0</v>
      </c>
      <c r="F12" s="40">
        <f>NSF!E14</f>
        <v>0</v>
      </c>
      <c r="G12" s="38">
        <f>NSF!T14</f>
        <v>0</v>
      </c>
      <c r="H12" s="93">
        <f>NSF!F14</f>
        <v>0</v>
      </c>
      <c r="I12" s="40">
        <f>NSF!G14</f>
        <v>0</v>
      </c>
      <c r="J12" s="40">
        <f>NSF!T14</f>
        <v>0</v>
      </c>
      <c r="K12" s="41">
        <f>NSF!BD14*NSF!R14</f>
        <v>0</v>
      </c>
      <c r="L12" s="41">
        <f>NSF!Y14</f>
        <v>0</v>
      </c>
      <c r="M12" s="41">
        <f t="shared" si="1"/>
        <v>0</v>
      </c>
      <c r="N12" s="41">
        <f>NSF!Z14</f>
        <v>0</v>
      </c>
      <c r="O12" s="41">
        <f t="shared" si="0"/>
        <v>0</v>
      </c>
    </row>
    <row r="13" spans="1:17" s="28" customFormat="1" ht="16.5" x14ac:dyDescent="0.25">
      <c r="B13" s="38">
        <f>NSF!A15</f>
        <v>0</v>
      </c>
      <c r="C13" s="38">
        <f>NSF!B15</f>
        <v>0</v>
      </c>
      <c r="D13" s="38">
        <f>NSF!C15</f>
        <v>0</v>
      </c>
      <c r="E13" s="39">
        <f>NSF!D15</f>
        <v>0</v>
      </c>
      <c r="F13" s="40">
        <f>NSF!E15</f>
        <v>0</v>
      </c>
      <c r="G13" s="38">
        <f>NSF!T15</f>
        <v>0</v>
      </c>
      <c r="H13" s="93">
        <f>NSF!F15</f>
        <v>0</v>
      </c>
      <c r="I13" s="40">
        <f>NSF!G15</f>
        <v>0</v>
      </c>
      <c r="J13" s="40">
        <f>NSF!T15</f>
        <v>0</v>
      </c>
      <c r="K13" s="41">
        <f>NSF!BD15*NSF!R15</f>
        <v>0</v>
      </c>
      <c r="L13" s="41">
        <f>NSF!Y15</f>
        <v>0</v>
      </c>
      <c r="M13" s="41">
        <f t="shared" si="1"/>
        <v>0</v>
      </c>
      <c r="N13" s="41">
        <f>NSF!Z15</f>
        <v>0</v>
      </c>
      <c r="O13" s="41">
        <f t="shared" si="0"/>
        <v>0</v>
      </c>
    </row>
    <row r="14" spans="1:17" s="28" customFormat="1" ht="16.5" x14ac:dyDescent="0.25">
      <c r="B14" s="38">
        <f>NSF!A16</f>
        <v>0</v>
      </c>
      <c r="C14" s="38">
        <f>NSF!B16</f>
        <v>0</v>
      </c>
      <c r="D14" s="38">
        <f>NSF!C16</f>
        <v>0</v>
      </c>
      <c r="E14" s="39">
        <f>NSF!D16</f>
        <v>0</v>
      </c>
      <c r="F14" s="40">
        <f>NSF!E16</f>
        <v>0</v>
      </c>
      <c r="G14" s="38">
        <f>NSF!T16</f>
        <v>0</v>
      </c>
      <c r="H14" s="93">
        <f>NSF!F16</f>
        <v>0</v>
      </c>
      <c r="I14" s="40">
        <f>NSF!G16</f>
        <v>0</v>
      </c>
      <c r="J14" s="40">
        <f>NSF!T16</f>
        <v>0</v>
      </c>
      <c r="K14" s="41">
        <f>NSF!BD16*NSF!R16</f>
        <v>0</v>
      </c>
      <c r="L14" s="41">
        <f>NSF!Y16</f>
        <v>0</v>
      </c>
      <c r="M14" s="41">
        <f t="shared" si="1"/>
        <v>0</v>
      </c>
      <c r="N14" s="41">
        <f>NSF!Z16</f>
        <v>0</v>
      </c>
      <c r="O14" s="41">
        <f t="shared" si="0"/>
        <v>0</v>
      </c>
    </row>
    <row r="15" spans="1:17" s="28" customFormat="1" ht="16.5" x14ac:dyDescent="0.25">
      <c r="B15" s="38">
        <f>NSF!A17</f>
        <v>0</v>
      </c>
      <c r="C15" s="38">
        <f>NSF!B17</f>
        <v>0</v>
      </c>
      <c r="D15" s="38">
        <f>NSF!C17</f>
        <v>0</v>
      </c>
      <c r="E15" s="39">
        <f>NSF!D17</f>
        <v>0</v>
      </c>
      <c r="F15" s="40">
        <f>NSF!E17</f>
        <v>0</v>
      </c>
      <c r="G15" s="38">
        <f>NSF!T17</f>
        <v>0</v>
      </c>
      <c r="H15" s="93">
        <f>NSF!F17</f>
        <v>0</v>
      </c>
      <c r="I15" s="40">
        <f>NSF!G17</f>
        <v>0</v>
      </c>
      <c r="J15" s="40">
        <f>NSF!T17</f>
        <v>0</v>
      </c>
      <c r="K15" s="41">
        <f>NSF!BD17*NSF!R17</f>
        <v>0</v>
      </c>
      <c r="L15" s="41">
        <f>NSF!Y17</f>
        <v>0</v>
      </c>
      <c r="M15" s="41">
        <f t="shared" si="1"/>
        <v>0</v>
      </c>
      <c r="N15" s="41">
        <f>NSF!Z17</f>
        <v>0</v>
      </c>
      <c r="O15" s="41">
        <f t="shared" si="0"/>
        <v>0</v>
      </c>
    </row>
    <row r="16" spans="1:17" s="28" customFormat="1" ht="16.5" x14ac:dyDescent="0.25">
      <c r="B16" s="38">
        <f>NSF!A18</f>
        <v>0</v>
      </c>
      <c r="C16" s="38">
        <f>NSF!B18</f>
        <v>0</v>
      </c>
      <c r="D16" s="38">
        <f>NSF!C18</f>
        <v>0</v>
      </c>
      <c r="E16" s="39">
        <f>NSF!D18</f>
        <v>0</v>
      </c>
      <c r="F16" s="40">
        <f>NSF!E18</f>
        <v>0</v>
      </c>
      <c r="G16" s="38">
        <f>NSF!T18</f>
        <v>0</v>
      </c>
      <c r="H16" s="93">
        <f>NSF!F18</f>
        <v>0</v>
      </c>
      <c r="I16" s="40">
        <f>NSF!G18</f>
        <v>0</v>
      </c>
      <c r="J16" s="40">
        <f>NSF!T18</f>
        <v>0</v>
      </c>
      <c r="K16" s="41">
        <f>NSF!BD18*NSF!R18</f>
        <v>0</v>
      </c>
      <c r="L16" s="41">
        <f>NSF!Y18</f>
        <v>0</v>
      </c>
      <c r="M16" s="41">
        <f t="shared" si="1"/>
        <v>0</v>
      </c>
      <c r="N16" s="41">
        <f>NSF!Z18</f>
        <v>0</v>
      </c>
      <c r="O16" s="41">
        <f t="shared" si="0"/>
        <v>0</v>
      </c>
    </row>
    <row r="17" spans="2:15" s="28" customFormat="1" ht="16.5" x14ac:dyDescent="0.25">
      <c r="B17" s="38">
        <f>NSF!A19</f>
        <v>0</v>
      </c>
      <c r="C17" s="38">
        <f>NSF!B19</f>
        <v>0</v>
      </c>
      <c r="D17" s="38">
        <f>NSF!C19</f>
        <v>0</v>
      </c>
      <c r="E17" s="39">
        <f>NSF!D19</f>
        <v>0</v>
      </c>
      <c r="F17" s="40">
        <f>NSF!E19</f>
        <v>0</v>
      </c>
      <c r="G17" s="38">
        <f>NSF!T19</f>
        <v>0</v>
      </c>
      <c r="H17" s="93">
        <f>NSF!F19</f>
        <v>0</v>
      </c>
      <c r="I17" s="40">
        <f>NSF!G19</f>
        <v>0</v>
      </c>
      <c r="J17" s="40">
        <f>NSF!T19</f>
        <v>0</v>
      </c>
      <c r="K17" s="41">
        <f>NSF!BD19*NSF!R19</f>
        <v>0</v>
      </c>
      <c r="L17" s="41">
        <f>NSF!Y19</f>
        <v>0</v>
      </c>
      <c r="M17" s="41">
        <f t="shared" si="1"/>
        <v>0</v>
      </c>
      <c r="N17" s="41">
        <f>NSF!Z19</f>
        <v>0</v>
      </c>
      <c r="O17" s="41">
        <f t="shared" si="0"/>
        <v>0</v>
      </c>
    </row>
    <row r="18" spans="2:15" s="28" customFormat="1" ht="16.5" x14ac:dyDescent="0.25">
      <c r="B18" s="38">
        <f>NSF!A20</f>
        <v>0</v>
      </c>
      <c r="C18" s="38">
        <f>NSF!B20</f>
        <v>0</v>
      </c>
      <c r="D18" s="38">
        <f>NSF!C20</f>
        <v>0</v>
      </c>
      <c r="E18" s="39">
        <f>NSF!D20</f>
        <v>0</v>
      </c>
      <c r="F18" s="40">
        <f>NSF!E20</f>
        <v>0</v>
      </c>
      <c r="G18" s="38">
        <f>NSF!T20</f>
        <v>0</v>
      </c>
      <c r="H18" s="93">
        <f>NSF!F20</f>
        <v>0</v>
      </c>
      <c r="I18" s="40">
        <f>NSF!G20</f>
        <v>0</v>
      </c>
      <c r="J18" s="40">
        <f>NSF!T20</f>
        <v>0</v>
      </c>
      <c r="K18" s="41">
        <f>NSF!BD20*NSF!R20</f>
        <v>0</v>
      </c>
      <c r="L18" s="41">
        <f>NSF!Y20</f>
        <v>0</v>
      </c>
      <c r="M18" s="41">
        <f t="shared" si="1"/>
        <v>0</v>
      </c>
      <c r="N18" s="41">
        <f>NSF!Z20</f>
        <v>0</v>
      </c>
      <c r="O18" s="41">
        <f t="shared" si="0"/>
        <v>0</v>
      </c>
    </row>
    <row r="19" spans="2:15" s="28" customFormat="1" ht="16.5" x14ac:dyDescent="0.25">
      <c r="B19" s="38">
        <f>NSF!A21</f>
        <v>0</v>
      </c>
      <c r="C19" s="38">
        <f>NSF!B21</f>
        <v>0</v>
      </c>
      <c r="D19" s="38">
        <f>NSF!C21</f>
        <v>0</v>
      </c>
      <c r="E19" s="39" t="s">
        <v>147</v>
      </c>
      <c r="F19" s="40">
        <f>NSF!E21</f>
        <v>0</v>
      </c>
      <c r="G19" s="38">
        <f>NSF!T21</f>
        <v>0</v>
      </c>
      <c r="H19" s="93">
        <f>NSF!F21</f>
        <v>0</v>
      </c>
      <c r="I19" s="40">
        <f>NSF!G21</f>
        <v>0</v>
      </c>
      <c r="J19" s="40">
        <f>NSF!T21</f>
        <v>0</v>
      </c>
      <c r="K19" s="41">
        <f>NSF!BD21*NSF!R21</f>
        <v>0</v>
      </c>
      <c r="L19" s="41">
        <f>NSF!Y21</f>
        <v>0</v>
      </c>
      <c r="M19" s="41">
        <f t="shared" si="1"/>
        <v>0</v>
      </c>
      <c r="N19" s="41">
        <f>NSF!Z21</f>
        <v>0</v>
      </c>
      <c r="O19" s="41">
        <f t="shared" si="0"/>
        <v>0</v>
      </c>
    </row>
    <row r="20" spans="2:15" s="28" customFormat="1" ht="16.5" x14ac:dyDescent="0.25">
      <c r="B20" s="38">
        <f>NSF!A22</f>
        <v>0</v>
      </c>
      <c r="C20" s="38">
        <f>NSF!B22</f>
        <v>0</v>
      </c>
      <c r="D20" s="38">
        <f>NSF!C22</f>
        <v>0</v>
      </c>
      <c r="E20" s="39">
        <f>NSF!D22</f>
        <v>0</v>
      </c>
      <c r="F20" s="40">
        <f>NSF!E22</f>
        <v>0</v>
      </c>
      <c r="G20" s="38">
        <f>NSF!T22</f>
        <v>0</v>
      </c>
      <c r="H20" s="93">
        <f>NSF!F22</f>
        <v>0</v>
      </c>
      <c r="I20" s="40">
        <f>NSF!G22</f>
        <v>0</v>
      </c>
      <c r="J20" s="40">
        <f>NSF!T22</f>
        <v>0</v>
      </c>
      <c r="K20" s="41">
        <f>NSF!BD22*NSF!R22</f>
        <v>0</v>
      </c>
      <c r="L20" s="41">
        <f>NSF!Y22</f>
        <v>0</v>
      </c>
      <c r="M20" s="41">
        <f t="shared" si="1"/>
        <v>0</v>
      </c>
      <c r="N20" s="41">
        <f>NSF!Z22</f>
        <v>0</v>
      </c>
      <c r="O20" s="41">
        <f t="shared" si="0"/>
        <v>0</v>
      </c>
    </row>
    <row r="21" spans="2:15" s="28" customFormat="1" ht="16.5" x14ac:dyDescent="0.25">
      <c r="B21" s="38">
        <f>NSF!A23</f>
        <v>0</v>
      </c>
      <c r="C21" s="38">
        <f>NSF!B23</f>
        <v>0</v>
      </c>
      <c r="D21" s="38">
        <f>NSF!C23</f>
        <v>0</v>
      </c>
      <c r="E21" s="39">
        <f>NSF!D23</f>
        <v>0</v>
      </c>
      <c r="F21" s="40">
        <f>NSF!E23</f>
        <v>0</v>
      </c>
      <c r="G21" s="38">
        <f>NSF!T23</f>
        <v>0</v>
      </c>
      <c r="H21" s="93">
        <f>NSF!F23</f>
        <v>0</v>
      </c>
      <c r="I21" s="40">
        <f>NSF!G23</f>
        <v>0</v>
      </c>
      <c r="J21" s="40">
        <f>NSF!T23</f>
        <v>0</v>
      </c>
      <c r="K21" s="41">
        <f>NSF!BD23*NSF!R23</f>
        <v>0</v>
      </c>
      <c r="L21" s="41">
        <f>NSF!Y23</f>
        <v>0</v>
      </c>
      <c r="M21" s="41">
        <f t="shared" si="1"/>
        <v>0</v>
      </c>
      <c r="N21" s="41">
        <f>NSF!Z23</f>
        <v>0</v>
      </c>
      <c r="O21" s="41">
        <f t="shared" si="0"/>
        <v>0</v>
      </c>
    </row>
    <row r="22" spans="2:15" s="28" customFormat="1" ht="16.5" x14ac:dyDescent="0.25">
      <c r="B22" s="38">
        <f>NSF!A24</f>
        <v>0</v>
      </c>
      <c r="C22" s="38">
        <f>NSF!B24</f>
        <v>0</v>
      </c>
      <c r="D22" s="38">
        <f>NSF!C24</f>
        <v>0</v>
      </c>
      <c r="E22" s="39">
        <f>NSF!D24</f>
        <v>0</v>
      </c>
      <c r="F22" s="40">
        <f>NSF!E24</f>
        <v>0</v>
      </c>
      <c r="G22" s="38">
        <f>NSF!T24</f>
        <v>0</v>
      </c>
      <c r="H22" s="93">
        <f>NSF!F24</f>
        <v>0</v>
      </c>
      <c r="I22" s="40">
        <f>NSF!G24</f>
        <v>0</v>
      </c>
      <c r="J22" s="40">
        <f>NSF!T24</f>
        <v>0</v>
      </c>
      <c r="K22" s="41">
        <f>NSF!BD24*NSF!R24</f>
        <v>0</v>
      </c>
      <c r="L22" s="41">
        <f>NSF!Y24</f>
        <v>0</v>
      </c>
      <c r="M22" s="41">
        <f t="shared" si="1"/>
        <v>0</v>
      </c>
      <c r="N22" s="41">
        <f>NSF!Z24</f>
        <v>0</v>
      </c>
      <c r="O22" s="41">
        <f t="shared" si="0"/>
        <v>0</v>
      </c>
    </row>
    <row r="23" spans="2:15" s="28" customFormat="1" ht="16.5" x14ac:dyDescent="0.25">
      <c r="B23" s="38">
        <f>NSF!A25</f>
        <v>0</v>
      </c>
      <c r="C23" s="38">
        <f>NSF!B25</f>
        <v>0</v>
      </c>
      <c r="D23" s="38">
        <f>NSF!C25</f>
        <v>0</v>
      </c>
      <c r="E23" s="39">
        <f>NSF!D25</f>
        <v>0</v>
      </c>
      <c r="F23" s="40">
        <f>NSF!E25</f>
        <v>0</v>
      </c>
      <c r="G23" s="38">
        <f>NSF!T25</f>
        <v>0</v>
      </c>
      <c r="H23" s="93">
        <f>NSF!F25</f>
        <v>0</v>
      </c>
      <c r="I23" s="40">
        <f>NSF!G25</f>
        <v>0</v>
      </c>
      <c r="J23" s="40">
        <f>NSF!T25</f>
        <v>0</v>
      </c>
      <c r="K23" s="41">
        <f>NSF!BD25*NSF!R25</f>
        <v>0</v>
      </c>
      <c r="L23" s="41">
        <f>NSF!Y25</f>
        <v>0</v>
      </c>
      <c r="M23" s="41">
        <f t="shared" si="1"/>
        <v>0</v>
      </c>
      <c r="N23" s="41">
        <f>NSF!Z25</f>
        <v>0</v>
      </c>
      <c r="O23" s="41">
        <f t="shared" si="0"/>
        <v>0</v>
      </c>
    </row>
    <row r="24" spans="2:15" s="28" customFormat="1" ht="16.5" x14ac:dyDescent="0.25">
      <c r="B24" s="38">
        <f>NSF!A26</f>
        <v>0</v>
      </c>
      <c r="C24" s="38">
        <f>NSF!B26</f>
        <v>0</v>
      </c>
      <c r="D24" s="38">
        <f>NSF!C26</f>
        <v>0</v>
      </c>
      <c r="E24" s="39">
        <f>NSF!D26</f>
        <v>0</v>
      </c>
      <c r="F24" s="40">
        <f>NSF!E26</f>
        <v>0</v>
      </c>
      <c r="G24" s="38">
        <f>NSF!T26</f>
        <v>0</v>
      </c>
      <c r="H24" s="93">
        <f>NSF!F26</f>
        <v>0</v>
      </c>
      <c r="I24" s="40">
        <f>NSF!G26</f>
        <v>0</v>
      </c>
      <c r="J24" s="40">
        <f>NSF!T26</f>
        <v>0</v>
      </c>
      <c r="K24" s="41">
        <f>NSF!BD26*NSF!R26</f>
        <v>0</v>
      </c>
      <c r="L24" s="41">
        <f>NSF!Y26</f>
        <v>0</v>
      </c>
      <c r="M24" s="41">
        <f t="shared" si="1"/>
        <v>0</v>
      </c>
      <c r="N24" s="41">
        <f>NSF!Z26</f>
        <v>0</v>
      </c>
      <c r="O24" s="41">
        <f t="shared" si="0"/>
        <v>0</v>
      </c>
    </row>
    <row r="25" spans="2:15" s="28" customFormat="1" ht="16.5" x14ac:dyDescent="0.25">
      <c r="B25" s="38">
        <f>NSF!A27</f>
        <v>0</v>
      </c>
      <c r="C25" s="38">
        <f>NSF!B27</f>
        <v>0</v>
      </c>
      <c r="D25" s="38">
        <f>NSF!C27</f>
        <v>0</v>
      </c>
      <c r="E25" s="39">
        <f>NSF!D27</f>
        <v>0</v>
      </c>
      <c r="F25" s="40">
        <f>NSF!E27</f>
        <v>0</v>
      </c>
      <c r="G25" s="38">
        <f>NSF!T27</f>
        <v>0</v>
      </c>
      <c r="H25" s="93">
        <f>NSF!F27</f>
        <v>0</v>
      </c>
      <c r="I25" s="40">
        <f>NSF!G27</f>
        <v>0</v>
      </c>
      <c r="J25" s="40">
        <f>NSF!T27</f>
        <v>0</v>
      </c>
      <c r="K25" s="41">
        <f>NSF!BD27*NSF!R27</f>
        <v>0</v>
      </c>
      <c r="L25" s="41">
        <f>NSF!Y27</f>
        <v>0</v>
      </c>
      <c r="M25" s="41">
        <f t="shared" si="1"/>
        <v>0</v>
      </c>
      <c r="N25" s="41">
        <f>NSF!Z27</f>
        <v>0</v>
      </c>
      <c r="O25" s="41">
        <f t="shared" si="0"/>
        <v>0</v>
      </c>
    </row>
    <row r="26" spans="2:15" s="28" customFormat="1" ht="16.5" x14ac:dyDescent="0.25">
      <c r="B26" s="38">
        <f>NSF!A28</f>
        <v>0</v>
      </c>
      <c r="C26" s="38">
        <f>NSF!B28</f>
        <v>0</v>
      </c>
      <c r="D26" s="38">
        <f>NSF!C28</f>
        <v>0</v>
      </c>
      <c r="E26" s="39">
        <f>NSF!D28</f>
        <v>0</v>
      </c>
      <c r="F26" s="40">
        <f>NSF!E28</f>
        <v>0</v>
      </c>
      <c r="G26" s="38">
        <f>NSF!T28</f>
        <v>0</v>
      </c>
      <c r="H26" s="93">
        <f>NSF!F28</f>
        <v>0</v>
      </c>
      <c r="I26" s="40">
        <f>NSF!G28</f>
        <v>0</v>
      </c>
      <c r="J26" s="40">
        <f>NSF!T28</f>
        <v>0</v>
      </c>
      <c r="K26" s="41">
        <f>NSF!BD28*NSF!R28</f>
        <v>0</v>
      </c>
      <c r="L26" s="41">
        <f>NSF!Y28</f>
        <v>0</v>
      </c>
      <c r="M26" s="41">
        <f t="shared" si="1"/>
        <v>0</v>
      </c>
      <c r="N26" s="41">
        <f>NSF!Z28</f>
        <v>0</v>
      </c>
      <c r="O26" s="41">
        <f t="shared" si="0"/>
        <v>0</v>
      </c>
    </row>
    <row r="27" spans="2:15" s="28" customFormat="1" ht="16.5" x14ac:dyDescent="0.25">
      <c r="B27" s="38">
        <f>NSF!A29</f>
        <v>0</v>
      </c>
      <c r="C27" s="38">
        <f>NSF!B29</f>
        <v>0</v>
      </c>
      <c r="D27" s="38">
        <f>NSF!C29</f>
        <v>0</v>
      </c>
      <c r="E27" s="39">
        <f>NSF!D29</f>
        <v>0</v>
      </c>
      <c r="F27" s="40">
        <f>NSF!E29</f>
        <v>0</v>
      </c>
      <c r="G27" s="38">
        <f>NSF!T29</f>
        <v>0</v>
      </c>
      <c r="H27" s="93">
        <f>NSF!F29</f>
        <v>0</v>
      </c>
      <c r="I27" s="40">
        <f>NSF!G29</f>
        <v>0</v>
      </c>
      <c r="J27" s="40">
        <f>NSF!T29</f>
        <v>0</v>
      </c>
      <c r="K27" s="41">
        <f>NSF!BD29*NSF!R29</f>
        <v>0</v>
      </c>
      <c r="L27" s="41">
        <f>NSF!Y29</f>
        <v>0</v>
      </c>
      <c r="M27" s="41">
        <f t="shared" si="1"/>
        <v>0</v>
      </c>
      <c r="N27" s="41">
        <f>NSF!Z29</f>
        <v>0</v>
      </c>
      <c r="O27" s="41">
        <f t="shared" si="0"/>
        <v>0</v>
      </c>
    </row>
    <row r="28" spans="2:15" s="28" customFormat="1" ht="16.5" x14ac:dyDescent="0.25">
      <c r="B28" s="38">
        <f>NSF!A30</f>
        <v>0</v>
      </c>
      <c r="C28" s="38">
        <f>NSF!B30</f>
        <v>0</v>
      </c>
      <c r="D28" s="38">
        <f>NSF!C30</f>
        <v>0</v>
      </c>
      <c r="E28" s="39">
        <f>NSF!D30</f>
        <v>0</v>
      </c>
      <c r="F28" s="40">
        <f>NSF!E30</f>
        <v>0</v>
      </c>
      <c r="G28" s="38">
        <f>NSF!T30</f>
        <v>0</v>
      </c>
      <c r="H28" s="93">
        <f>NSF!F30</f>
        <v>0</v>
      </c>
      <c r="I28" s="40">
        <f>NSF!G30</f>
        <v>0</v>
      </c>
      <c r="J28" s="40">
        <f>NSF!T30</f>
        <v>0</v>
      </c>
      <c r="K28" s="41">
        <f>NSF!BD30*NSF!R30</f>
        <v>0</v>
      </c>
      <c r="L28" s="41">
        <f>NSF!Y30</f>
        <v>0</v>
      </c>
      <c r="M28" s="41">
        <f t="shared" si="1"/>
        <v>0</v>
      </c>
      <c r="N28" s="41">
        <f>NSF!Z30</f>
        <v>0</v>
      </c>
      <c r="O28" s="41">
        <f t="shared" si="0"/>
        <v>0</v>
      </c>
    </row>
    <row r="29" spans="2:15" s="28" customFormat="1" ht="16.5" x14ac:dyDescent="0.25">
      <c r="B29" s="38">
        <f>NSF!A31</f>
        <v>0</v>
      </c>
      <c r="C29" s="38">
        <f>NSF!B31</f>
        <v>0</v>
      </c>
      <c r="D29" s="38">
        <f>NSF!C31</f>
        <v>0</v>
      </c>
      <c r="E29" s="39">
        <f>NSF!D31</f>
        <v>0</v>
      </c>
      <c r="F29" s="40">
        <f>NSF!E31</f>
        <v>0</v>
      </c>
      <c r="G29" s="38">
        <f>NSF!T31</f>
        <v>0</v>
      </c>
      <c r="H29" s="93">
        <f>NSF!F31</f>
        <v>0</v>
      </c>
      <c r="I29" s="40">
        <f>NSF!G31</f>
        <v>0</v>
      </c>
      <c r="J29" s="40">
        <f>NSF!T31</f>
        <v>0</v>
      </c>
      <c r="K29" s="41">
        <f>NSF!BD31*NSF!R31</f>
        <v>0</v>
      </c>
      <c r="L29" s="41">
        <f>NSF!Y31</f>
        <v>0</v>
      </c>
      <c r="M29" s="41">
        <f t="shared" si="1"/>
        <v>0</v>
      </c>
      <c r="N29" s="41">
        <f>NSF!Z31</f>
        <v>0</v>
      </c>
      <c r="O29" s="41">
        <f t="shared" si="0"/>
        <v>0</v>
      </c>
    </row>
    <row r="30" spans="2:15" s="28" customFormat="1" ht="16.5" x14ac:dyDescent="0.25">
      <c r="B30" s="38">
        <f>NSF!A32</f>
        <v>0</v>
      </c>
      <c r="C30" s="38">
        <f>NSF!B32</f>
        <v>0</v>
      </c>
      <c r="D30" s="38">
        <f>NSF!C32</f>
        <v>0</v>
      </c>
      <c r="E30" s="39">
        <f>NSF!D32</f>
        <v>0</v>
      </c>
      <c r="F30" s="40">
        <f>NSF!E32</f>
        <v>0</v>
      </c>
      <c r="G30" s="38">
        <f>NSF!T32</f>
        <v>0</v>
      </c>
      <c r="H30" s="93">
        <f>NSF!F32</f>
        <v>0</v>
      </c>
      <c r="I30" s="40">
        <f>NSF!G32</f>
        <v>0</v>
      </c>
      <c r="J30" s="40">
        <f>NSF!T32</f>
        <v>0</v>
      </c>
      <c r="K30" s="41">
        <f>NSF!BD32*NSF!R32</f>
        <v>0</v>
      </c>
      <c r="L30" s="41">
        <f>NSF!Y32</f>
        <v>0</v>
      </c>
      <c r="M30" s="41">
        <f t="shared" si="1"/>
        <v>0</v>
      </c>
      <c r="N30" s="41">
        <f>NSF!Z32</f>
        <v>0</v>
      </c>
      <c r="O30" s="41">
        <f t="shared" si="0"/>
        <v>0</v>
      </c>
    </row>
    <row r="31" spans="2:15" s="28" customFormat="1" ht="16.5" x14ac:dyDescent="0.25">
      <c r="B31" s="38">
        <f>NSF!A33</f>
        <v>0</v>
      </c>
      <c r="C31" s="38">
        <f>NSF!B33</f>
        <v>0</v>
      </c>
      <c r="D31" s="38">
        <f>NSF!C33</f>
        <v>0</v>
      </c>
      <c r="E31" s="39">
        <f>NSF!D33</f>
        <v>0</v>
      </c>
      <c r="F31" s="40">
        <f>NSF!E33</f>
        <v>0</v>
      </c>
      <c r="G31" s="38">
        <f>NSF!T33</f>
        <v>0</v>
      </c>
      <c r="H31" s="93">
        <f>NSF!F33</f>
        <v>0</v>
      </c>
      <c r="I31" s="40">
        <f>NSF!G33</f>
        <v>0</v>
      </c>
      <c r="J31" s="40">
        <f>NSF!T33</f>
        <v>0</v>
      </c>
      <c r="K31" s="41">
        <f>NSF!BD33*NSF!R33</f>
        <v>0</v>
      </c>
      <c r="L31" s="41">
        <f>NSF!Y33</f>
        <v>0</v>
      </c>
      <c r="M31" s="41">
        <f t="shared" si="1"/>
        <v>0</v>
      </c>
      <c r="N31" s="41">
        <f>NSF!Z33</f>
        <v>0</v>
      </c>
      <c r="O31" s="41">
        <f t="shared" si="0"/>
        <v>0</v>
      </c>
    </row>
    <row r="32" spans="2:15" s="28" customFormat="1" ht="16.5" x14ac:dyDescent="0.25">
      <c r="B32" s="38">
        <f>NSF!A34</f>
        <v>0</v>
      </c>
      <c r="C32" s="38">
        <f>NSF!B34</f>
        <v>0</v>
      </c>
      <c r="D32" s="38">
        <f>NSF!C34</f>
        <v>0</v>
      </c>
      <c r="E32" s="39">
        <f>NSF!D34</f>
        <v>0</v>
      </c>
      <c r="F32" s="40">
        <f>NSF!E34</f>
        <v>0</v>
      </c>
      <c r="G32" s="38">
        <f>NSF!T34</f>
        <v>0</v>
      </c>
      <c r="H32" s="93">
        <f>NSF!F34</f>
        <v>0</v>
      </c>
      <c r="I32" s="40">
        <f>NSF!G34</f>
        <v>0</v>
      </c>
      <c r="J32" s="40">
        <f>NSF!T34</f>
        <v>0</v>
      </c>
      <c r="K32" s="41">
        <f>NSF!BD34*NSF!R34</f>
        <v>0</v>
      </c>
      <c r="L32" s="41">
        <f>NSF!Y34</f>
        <v>0</v>
      </c>
      <c r="M32" s="41">
        <f t="shared" si="1"/>
        <v>0</v>
      </c>
      <c r="N32" s="41">
        <f>NSF!Z34</f>
        <v>0</v>
      </c>
      <c r="O32" s="41">
        <f t="shared" si="0"/>
        <v>0</v>
      </c>
    </row>
    <row r="33" spans="2:15" s="28" customFormat="1" ht="16.5" x14ac:dyDescent="0.25">
      <c r="B33" s="38">
        <f>NSF!A35</f>
        <v>0</v>
      </c>
      <c r="C33" s="38">
        <f>NSF!B35</f>
        <v>0</v>
      </c>
      <c r="D33" s="38">
        <f>NSF!C35</f>
        <v>0</v>
      </c>
      <c r="E33" s="39">
        <f>NSF!D35</f>
        <v>0</v>
      </c>
      <c r="F33" s="40">
        <f>NSF!E35</f>
        <v>0</v>
      </c>
      <c r="G33" s="38">
        <f>NSF!T35</f>
        <v>0</v>
      </c>
      <c r="H33" s="93">
        <f>NSF!F35</f>
        <v>0</v>
      </c>
      <c r="I33" s="40">
        <f>NSF!G35</f>
        <v>0</v>
      </c>
      <c r="J33" s="40">
        <f>NSF!T35</f>
        <v>0</v>
      </c>
      <c r="K33" s="41">
        <f>NSF!BD35*NSF!R35</f>
        <v>0</v>
      </c>
      <c r="L33" s="41">
        <f>NSF!Y35</f>
        <v>0</v>
      </c>
      <c r="M33" s="41">
        <f t="shared" si="1"/>
        <v>0</v>
      </c>
      <c r="N33" s="41">
        <f>NSF!Z35</f>
        <v>0</v>
      </c>
      <c r="O33" s="41">
        <f t="shared" si="0"/>
        <v>0</v>
      </c>
    </row>
    <row r="34" spans="2:15" s="28" customFormat="1" ht="16.5" x14ac:dyDescent="0.25">
      <c r="B34" s="38">
        <f>NSF!A36</f>
        <v>0</v>
      </c>
      <c r="C34" s="38">
        <f>NSF!B36</f>
        <v>0</v>
      </c>
      <c r="D34" s="38">
        <f>NSF!C36</f>
        <v>0</v>
      </c>
      <c r="E34" s="39">
        <f>NSF!D36</f>
        <v>0</v>
      </c>
      <c r="F34" s="40">
        <f>NSF!E36</f>
        <v>0</v>
      </c>
      <c r="G34" s="38">
        <f>NSF!T36</f>
        <v>0</v>
      </c>
      <c r="H34" s="93">
        <f>NSF!F36</f>
        <v>0</v>
      </c>
      <c r="I34" s="40">
        <f>NSF!G36</f>
        <v>0</v>
      </c>
      <c r="J34" s="40">
        <f>NSF!T36</f>
        <v>0</v>
      </c>
      <c r="K34" s="41">
        <f>NSF!BD36*NSF!R36</f>
        <v>0</v>
      </c>
      <c r="L34" s="41">
        <f>NSF!Y36</f>
        <v>0</v>
      </c>
      <c r="M34" s="41">
        <f t="shared" si="1"/>
        <v>0</v>
      </c>
      <c r="N34" s="41">
        <f>NSF!Z36</f>
        <v>0</v>
      </c>
      <c r="O34" s="41">
        <f t="shared" si="0"/>
        <v>0</v>
      </c>
    </row>
    <row r="35" spans="2:15" s="28" customFormat="1" ht="16.5" x14ac:dyDescent="0.25">
      <c r="B35" s="38">
        <f>NSF!A37</f>
        <v>0</v>
      </c>
      <c r="C35" s="38">
        <f>NSF!B37</f>
        <v>0</v>
      </c>
      <c r="D35" s="38">
        <f>NSF!C37</f>
        <v>0</v>
      </c>
      <c r="E35" s="39">
        <f>NSF!D37</f>
        <v>0</v>
      </c>
      <c r="F35" s="40">
        <f>NSF!E37</f>
        <v>0</v>
      </c>
      <c r="G35" s="38">
        <f>NSF!T37</f>
        <v>0</v>
      </c>
      <c r="H35" s="93">
        <f>NSF!F37</f>
        <v>0</v>
      </c>
      <c r="I35" s="40">
        <f>NSF!G37</f>
        <v>0</v>
      </c>
      <c r="J35" s="40">
        <f>NSF!T37</f>
        <v>0</v>
      </c>
      <c r="K35" s="41">
        <f>NSF!BD37*NSF!R37</f>
        <v>0</v>
      </c>
      <c r="L35" s="41">
        <f>NSF!Y37</f>
        <v>0</v>
      </c>
      <c r="M35" s="41">
        <f t="shared" si="1"/>
        <v>0</v>
      </c>
      <c r="N35" s="41">
        <f>NSF!Z37</f>
        <v>0</v>
      </c>
      <c r="O35" s="41">
        <f t="shared" si="0"/>
        <v>0</v>
      </c>
    </row>
    <row r="36" spans="2:15" s="28" customFormat="1" ht="16.5" x14ac:dyDescent="0.25">
      <c r="B36" s="38">
        <f>NSF!A38</f>
        <v>0</v>
      </c>
      <c r="C36" s="38">
        <f>NSF!B38</f>
        <v>0</v>
      </c>
      <c r="D36" s="38">
        <f>NSF!C38</f>
        <v>0</v>
      </c>
      <c r="E36" s="39">
        <f>NSF!D38</f>
        <v>0</v>
      </c>
      <c r="F36" s="40">
        <f>NSF!E38</f>
        <v>0</v>
      </c>
      <c r="G36" s="38">
        <f>NSF!T38</f>
        <v>0</v>
      </c>
      <c r="H36" s="93">
        <f>NSF!F38</f>
        <v>0</v>
      </c>
      <c r="I36" s="40">
        <f>NSF!G38</f>
        <v>0</v>
      </c>
      <c r="J36" s="40">
        <f>NSF!T38</f>
        <v>0</v>
      </c>
      <c r="K36" s="41">
        <f>NSF!BD38*NSF!R38</f>
        <v>0</v>
      </c>
      <c r="L36" s="41">
        <f>NSF!Y38</f>
        <v>0</v>
      </c>
      <c r="M36" s="41">
        <f t="shared" si="1"/>
        <v>0</v>
      </c>
      <c r="N36" s="41">
        <f>NSF!Z38</f>
        <v>0</v>
      </c>
      <c r="O36" s="41">
        <f t="shared" si="0"/>
        <v>0</v>
      </c>
    </row>
    <row r="37" spans="2:15" s="28" customFormat="1" ht="16.5" x14ac:dyDescent="0.25">
      <c r="B37" s="38">
        <f>NSF!A39</f>
        <v>0</v>
      </c>
      <c r="C37" s="38">
        <f>NSF!B39</f>
        <v>0</v>
      </c>
      <c r="D37" s="38">
        <f>NSF!C39</f>
        <v>0</v>
      </c>
      <c r="E37" s="39">
        <f>NSF!D39</f>
        <v>0</v>
      </c>
      <c r="F37" s="40">
        <f>NSF!E39</f>
        <v>0</v>
      </c>
      <c r="G37" s="38">
        <f>NSF!T39</f>
        <v>0</v>
      </c>
      <c r="H37" s="93">
        <f>NSF!F39</f>
        <v>0</v>
      </c>
      <c r="I37" s="40">
        <f>NSF!G39</f>
        <v>0</v>
      </c>
      <c r="J37" s="40">
        <f>NSF!T39</f>
        <v>0</v>
      </c>
      <c r="K37" s="41">
        <f>NSF!BD39*NSF!R39</f>
        <v>0</v>
      </c>
      <c r="L37" s="41">
        <f>NSF!Y39</f>
        <v>0</v>
      </c>
      <c r="M37" s="41">
        <f t="shared" si="1"/>
        <v>0</v>
      </c>
      <c r="N37" s="41">
        <f>NSF!Z39</f>
        <v>0</v>
      </c>
      <c r="O37" s="41">
        <f t="shared" si="0"/>
        <v>0</v>
      </c>
    </row>
    <row r="38" spans="2:15" s="28" customFormat="1" ht="16.5" x14ac:dyDescent="0.25">
      <c r="B38" s="38">
        <f>NSF!A40</f>
        <v>0</v>
      </c>
      <c r="C38" s="38">
        <f>NSF!B40</f>
        <v>0</v>
      </c>
      <c r="D38" s="38">
        <f>NSF!C40</f>
        <v>0</v>
      </c>
      <c r="E38" s="39">
        <f>NSF!D40</f>
        <v>0</v>
      </c>
      <c r="F38" s="40">
        <f>NSF!E40</f>
        <v>0</v>
      </c>
      <c r="G38" s="38">
        <f>NSF!T40</f>
        <v>0</v>
      </c>
      <c r="H38" s="93">
        <f>NSF!F40</f>
        <v>0</v>
      </c>
      <c r="I38" s="40">
        <f>NSF!G40</f>
        <v>0</v>
      </c>
      <c r="J38" s="40">
        <f>NSF!T40</f>
        <v>0</v>
      </c>
      <c r="K38" s="41">
        <f>NSF!BD40*NSF!R40</f>
        <v>0</v>
      </c>
      <c r="L38" s="41">
        <f>NSF!Y40</f>
        <v>0</v>
      </c>
      <c r="M38" s="41">
        <f t="shared" si="1"/>
        <v>0</v>
      </c>
      <c r="N38" s="41">
        <f>NSF!Z40</f>
        <v>0</v>
      </c>
      <c r="O38" s="41">
        <f t="shared" si="0"/>
        <v>0</v>
      </c>
    </row>
    <row r="39" spans="2:15" s="28" customFormat="1" ht="16.5" x14ac:dyDescent="0.25">
      <c r="B39" s="38">
        <f>NSF!A41</f>
        <v>0</v>
      </c>
      <c r="C39" s="38">
        <f>NSF!B41</f>
        <v>0</v>
      </c>
      <c r="D39" s="38">
        <f>NSF!C41</f>
        <v>0</v>
      </c>
      <c r="E39" s="39">
        <f>NSF!D41</f>
        <v>0</v>
      </c>
      <c r="F39" s="40">
        <f>NSF!E41</f>
        <v>0</v>
      </c>
      <c r="G39" s="38">
        <f>NSF!T41</f>
        <v>0</v>
      </c>
      <c r="H39" s="93">
        <f>NSF!F41</f>
        <v>0</v>
      </c>
      <c r="I39" s="40">
        <f>NSF!G41</f>
        <v>0</v>
      </c>
      <c r="J39" s="40">
        <f>NSF!T41</f>
        <v>0</v>
      </c>
      <c r="K39" s="41">
        <f>NSF!BD41*NSF!R41</f>
        <v>0</v>
      </c>
      <c r="L39" s="41">
        <f>NSF!Y41</f>
        <v>0</v>
      </c>
      <c r="M39" s="41">
        <f t="shared" si="1"/>
        <v>0</v>
      </c>
      <c r="N39" s="41">
        <f>NSF!Z41</f>
        <v>0</v>
      </c>
      <c r="O39" s="41">
        <f t="shared" si="0"/>
        <v>0</v>
      </c>
    </row>
    <row r="40" spans="2:15" s="28" customFormat="1" ht="16.5" x14ac:dyDescent="0.25">
      <c r="B40" s="38">
        <f>NSF!A42</f>
        <v>0</v>
      </c>
      <c r="C40" s="38">
        <f>NSF!B42</f>
        <v>0</v>
      </c>
      <c r="D40" s="38">
        <f>NSF!C42</f>
        <v>0</v>
      </c>
      <c r="E40" s="39">
        <f>NSF!D42</f>
        <v>0</v>
      </c>
      <c r="F40" s="40">
        <f>NSF!E42</f>
        <v>0</v>
      </c>
      <c r="G40" s="38">
        <f>NSF!T42</f>
        <v>0</v>
      </c>
      <c r="H40" s="93">
        <f>NSF!F42</f>
        <v>0</v>
      </c>
      <c r="I40" s="40">
        <f>NSF!G42</f>
        <v>0</v>
      </c>
      <c r="J40" s="40">
        <f>NSF!T42</f>
        <v>0</v>
      </c>
      <c r="K40" s="41">
        <f>NSF!BD42*NSF!R42</f>
        <v>0</v>
      </c>
      <c r="L40" s="41">
        <f>NSF!Y42</f>
        <v>0</v>
      </c>
      <c r="M40" s="41">
        <f t="shared" si="1"/>
        <v>0</v>
      </c>
      <c r="N40" s="41">
        <f>NSF!Z42</f>
        <v>0</v>
      </c>
      <c r="O40" s="41">
        <f t="shared" si="0"/>
        <v>0</v>
      </c>
    </row>
    <row r="41" spans="2:15" s="28" customFormat="1" ht="16.5" x14ac:dyDescent="0.25">
      <c r="B41" s="38">
        <f>NSF!A43</f>
        <v>0</v>
      </c>
      <c r="C41" s="38">
        <f>NSF!B43</f>
        <v>0</v>
      </c>
      <c r="D41" s="38">
        <f>NSF!C43</f>
        <v>0</v>
      </c>
      <c r="E41" s="39">
        <f>NSF!D43</f>
        <v>0</v>
      </c>
      <c r="F41" s="40">
        <f>NSF!E43</f>
        <v>0</v>
      </c>
      <c r="G41" s="38">
        <f>NSF!T43</f>
        <v>0</v>
      </c>
      <c r="H41" s="93">
        <f>NSF!F43</f>
        <v>0</v>
      </c>
      <c r="I41" s="40">
        <f>NSF!G43</f>
        <v>0</v>
      </c>
      <c r="J41" s="40">
        <f>NSF!T43</f>
        <v>0</v>
      </c>
      <c r="K41" s="41">
        <f>NSF!BD43*NSF!R43</f>
        <v>0</v>
      </c>
      <c r="L41" s="41">
        <f>NSF!Y43</f>
        <v>0</v>
      </c>
      <c r="M41" s="41">
        <f t="shared" si="1"/>
        <v>0</v>
      </c>
      <c r="N41" s="41">
        <f>NSF!Z43</f>
        <v>0</v>
      </c>
      <c r="O41" s="41">
        <f t="shared" si="0"/>
        <v>0</v>
      </c>
    </row>
    <row r="42" spans="2:15" s="28" customFormat="1" ht="16.5" x14ac:dyDescent="0.25">
      <c r="B42" s="38">
        <f>NSF!A44</f>
        <v>0</v>
      </c>
      <c r="C42" s="38">
        <f>NSF!B44</f>
        <v>0</v>
      </c>
      <c r="D42" s="38">
        <f>NSF!C44</f>
        <v>0</v>
      </c>
      <c r="E42" s="39">
        <f>NSF!D44</f>
        <v>0</v>
      </c>
      <c r="F42" s="40">
        <f>NSF!E44</f>
        <v>0</v>
      </c>
      <c r="G42" s="38">
        <f>NSF!T44</f>
        <v>0</v>
      </c>
      <c r="H42" s="93">
        <f>NSF!F44</f>
        <v>0</v>
      </c>
      <c r="I42" s="40">
        <f>NSF!G44</f>
        <v>0</v>
      </c>
      <c r="J42" s="40">
        <f>NSF!T44</f>
        <v>0</v>
      </c>
      <c r="K42" s="41">
        <f>NSF!BD44*NSF!R44</f>
        <v>0</v>
      </c>
      <c r="L42" s="41">
        <f>NSF!Y44</f>
        <v>0</v>
      </c>
      <c r="M42" s="41">
        <f t="shared" si="1"/>
        <v>0</v>
      </c>
      <c r="N42" s="41">
        <f>NSF!Z44</f>
        <v>0</v>
      </c>
      <c r="O42" s="41">
        <f t="shared" si="0"/>
        <v>0</v>
      </c>
    </row>
    <row r="43" spans="2:15" s="28" customFormat="1" ht="16.5" x14ac:dyDescent="0.25">
      <c r="B43" s="38">
        <f>NSF!A45</f>
        <v>0</v>
      </c>
      <c r="C43" s="38">
        <f>NSF!B45</f>
        <v>0</v>
      </c>
      <c r="D43" s="38">
        <f>NSF!C45</f>
        <v>0</v>
      </c>
      <c r="E43" s="39">
        <f>NSF!D45</f>
        <v>0</v>
      </c>
      <c r="F43" s="40">
        <f>NSF!E45</f>
        <v>0</v>
      </c>
      <c r="G43" s="38">
        <f>NSF!T45</f>
        <v>0</v>
      </c>
      <c r="H43" s="93">
        <f>NSF!F45</f>
        <v>0</v>
      </c>
      <c r="I43" s="40">
        <f>NSF!G45</f>
        <v>0</v>
      </c>
      <c r="J43" s="40">
        <f>NSF!T45</f>
        <v>0</v>
      </c>
      <c r="K43" s="41">
        <f>NSF!BD45*NSF!R45</f>
        <v>0</v>
      </c>
      <c r="L43" s="41">
        <f>NSF!Y45</f>
        <v>0</v>
      </c>
      <c r="M43" s="41">
        <f t="shared" si="1"/>
        <v>0</v>
      </c>
      <c r="N43" s="41">
        <f>NSF!Z45</f>
        <v>0</v>
      </c>
      <c r="O43" s="41">
        <f t="shared" si="0"/>
        <v>0</v>
      </c>
    </row>
    <row r="44" spans="2:15" s="28" customFormat="1" ht="16.5" x14ac:dyDescent="0.25">
      <c r="B44" s="38">
        <f>NSF!A46</f>
        <v>0</v>
      </c>
      <c r="C44" s="38">
        <f>NSF!B46</f>
        <v>0</v>
      </c>
      <c r="D44" s="38">
        <f>NSF!C46</f>
        <v>0</v>
      </c>
      <c r="E44" s="39">
        <f>NSF!D46</f>
        <v>0</v>
      </c>
      <c r="F44" s="40">
        <f>NSF!E46</f>
        <v>0</v>
      </c>
      <c r="G44" s="38">
        <f>NSF!T46</f>
        <v>0</v>
      </c>
      <c r="H44" s="93">
        <f>NSF!F46</f>
        <v>0</v>
      </c>
      <c r="I44" s="40">
        <f>NSF!G46</f>
        <v>0</v>
      </c>
      <c r="J44" s="40">
        <f>NSF!T46</f>
        <v>0</v>
      </c>
      <c r="K44" s="41">
        <f>NSF!BD46*NSF!R46</f>
        <v>0</v>
      </c>
      <c r="L44" s="41">
        <f>NSF!Y46</f>
        <v>0</v>
      </c>
      <c r="M44" s="41">
        <f t="shared" si="1"/>
        <v>0</v>
      </c>
      <c r="N44" s="41">
        <f>NSF!Z46</f>
        <v>0</v>
      </c>
      <c r="O44" s="41">
        <f t="shared" si="0"/>
        <v>0</v>
      </c>
    </row>
    <row r="45" spans="2:15" s="28" customFormat="1" ht="16.5" x14ac:dyDescent="0.25">
      <c r="B45" s="38">
        <f>NSF!A47</f>
        <v>0</v>
      </c>
      <c r="C45" s="38">
        <f>NSF!B47</f>
        <v>0</v>
      </c>
      <c r="D45" s="38">
        <f>NSF!C47</f>
        <v>0</v>
      </c>
      <c r="E45" s="39">
        <f>NSF!D47</f>
        <v>0</v>
      </c>
      <c r="F45" s="40">
        <f>NSF!E47</f>
        <v>0</v>
      </c>
      <c r="G45" s="38">
        <f>NSF!T47</f>
        <v>0</v>
      </c>
      <c r="H45" s="93">
        <f>NSF!F47</f>
        <v>0</v>
      </c>
      <c r="I45" s="40">
        <f>NSF!G47</f>
        <v>0</v>
      </c>
      <c r="J45" s="40">
        <f>NSF!T47</f>
        <v>0</v>
      </c>
      <c r="K45" s="41">
        <f>NSF!BD47*NSF!R47</f>
        <v>0</v>
      </c>
      <c r="L45" s="41">
        <f>NSF!Y47</f>
        <v>0</v>
      </c>
      <c r="M45" s="41">
        <f t="shared" si="1"/>
        <v>0</v>
      </c>
      <c r="N45" s="41">
        <f>NSF!Z47</f>
        <v>0</v>
      </c>
      <c r="O45" s="41">
        <f t="shared" si="0"/>
        <v>0</v>
      </c>
    </row>
    <row r="46" spans="2:15" s="28" customFormat="1" ht="16.5" x14ac:dyDescent="0.25">
      <c r="B46" s="38">
        <f>NSF!A48</f>
        <v>0</v>
      </c>
      <c r="C46" s="38">
        <f>NSF!B48</f>
        <v>0</v>
      </c>
      <c r="D46" s="38">
        <f>NSF!C48</f>
        <v>0</v>
      </c>
      <c r="E46" s="39">
        <f>NSF!D48</f>
        <v>0</v>
      </c>
      <c r="F46" s="40">
        <f>NSF!E48</f>
        <v>0</v>
      </c>
      <c r="G46" s="38">
        <f>NSF!T48</f>
        <v>0</v>
      </c>
      <c r="H46" s="93">
        <f>NSF!F48</f>
        <v>0</v>
      </c>
      <c r="I46" s="40">
        <f>NSF!G48</f>
        <v>0</v>
      </c>
      <c r="J46" s="40">
        <f>NSF!T48</f>
        <v>0</v>
      </c>
      <c r="K46" s="41">
        <f>NSF!BD48*NSF!R48</f>
        <v>0</v>
      </c>
      <c r="L46" s="41">
        <f>NSF!Y48</f>
        <v>0</v>
      </c>
      <c r="M46" s="41">
        <f t="shared" si="1"/>
        <v>0</v>
      </c>
      <c r="N46" s="41">
        <f>NSF!Z48</f>
        <v>0</v>
      </c>
      <c r="O46" s="41">
        <f t="shared" si="0"/>
        <v>0</v>
      </c>
    </row>
    <row r="47" spans="2:15" s="28" customFormat="1" ht="16.5" x14ac:dyDescent="0.25">
      <c r="B47" s="38">
        <f>NSF!A49</f>
        <v>0</v>
      </c>
      <c r="C47" s="38">
        <f>NSF!B49</f>
        <v>0</v>
      </c>
      <c r="D47" s="38">
        <f>NSF!C49</f>
        <v>0</v>
      </c>
      <c r="E47" s="39">
        <f>NSF!D49</f>
        <v>0</v>
      </c>
      <c r="F47" s="40">
        <f>NSF!E49</f>
        <v>0</v>
      </c>
      <c r="G47" s="38">
        <f>NSF!T49</f>
        <v>0</v>
      </c>
      <c r="H47" s="93">
        <f>NSF!F49</f>
        <v>0</v>
      </c>
      <c r="I47" s="40">
        <f>NSF!G49</f>
        <v>0</v>
      </c>
      <c r="J47" s="40">
        <f>NSF!T49</f>
        <v>0</v>
      </c>
      <c r="K47" s="41">
        <f>NSF!BD49*NSF!R49</f>
        <v>0</v>
      </c>
      <c r="L47" s="41">
        <f>NSF!Y49</f>
        <v>0</v>
      </c>
      <c r="M47" s="41">
        <f t="shared" si="1"/>
        <v>0</v>
      </c>
      <c r="N47" s="41">
        <f>NSF!Z49</f>
        <v>0</v>
      </c>
      <c r="O47" s="41">
        <f t="shared" si="0"/>
        <v>0</v>
      </c>
    </row>
    <row r="48" spans="2:15" s="28" customFormat="1" ht="16.5" x14ac:dyDescent="0.25">
      <c r="B48" s="38">
        <f>NSF!A50</f>
        <v>0</v>
      </c>
      <c r="C48" s="38">
        <f>NSF!B50</f>
        <v>0</v>
      </c>
      <c r="D48" s="38">
        <f>NSF!C50</f>
        <v>0</v>
      </c>
      <c r="E48" s="39">
        <f>NSF!D50</f>
        <v>0</v>
      </c>
      <c r="F48" s="40">
        <f>NSF!E50</f>
        <v>0</v>
      </c>
      <c r="G48" s="38">
        <f>NSF!T50</f>
        <v>0</v>
      </c>
      <c r="H48" s="93">
        <f>NSF!F50</f>
        <v>0</v>
      </c>
      <c r="I48" s="40">
        <f>NSF!G50</f>
        <v>0</v>
      </c>
      <c r="J48" s="40">
        <f>NSF!T50</f>
        <v>0</v>
      </c>
      <c r="K48" s="41">
        <f>NSF!BD50*NSF!R50</f>
        <v>0</v>
      </c>
      <c r="L48" s="41">
        <f>NSF!Y50</f>
        <v>0</v>
      </c>
      <c r="M48" s="41">
        <f t="shared" si="1"/>
        <v>0</v>
      </c>
      <c r="N48" s="41">
        <f>NSF!Z50</f>
        <v>0</v>
      </c>
      <c r="O48" s="41">
        <f t="shared" si="0"/>
        <v>0</v>
      </c>
    </row>
    <row r="49" spans="2:15" s="28" customFormat="1" ht="16.5" x14ac:dyDescent="0.25">
      <c r="B49" s="38">
        <f>NSF!A51</f>
        <v>0</v>
      </c>
      <c r="C49" s="38">
        <f>NSF!B51</f>
        <v>0</v>
      </c>
      <c r="D49" s="38">
        <f>NSF!C51</f>
        <v>0</v>
      </c>
      <c r="E49" s="39">
        <f>NSF!D51</f>
        <v>0</v>
      </c>
      <c r="F49" s="40">
        <f>NSF!E51</f>
        <v>0</v>
      </c>
      <c r="G49" s="38">
        <f>NSF!T51</f>
        <v>0</v>
      </c>
      <c r="H49" s="93">
        <f>NSF!F51</f>
        <v>0</v>
      </c>
      <c r="I49" s="40">
        <f>NSF!G51</f>
        <v>0</v>
      </c>
      <c r="J49" s="40">
        <f>NSF!T51</f>
        <v>0</v>
      </c>
      <c r="K49" s="41">
        <f>NSF!BD51*NSF!R51</f>
        <v>0</v>
      </c>
      <c r="L49" s="41">
        <f>NSF!Y51</f>
        <v>0</v>
      </c>
      <c r="M49" s="41">
        <f t="shared" si="1"/>
        <v>0</v>
      </c>
      <c r="N49" s="41">
        <f>NSF!Z51</f>
        <v>0</v>
      </c>
      <c r="O49" s="41">
        <f t="shared" si="0"/>
        <v>0</v>
      </c>
    </row>
    <row r="50" spans="2:15" s="28" customFormat="1" ht="16.5" x14ac:dyDescent="0.25">
      <c r="B50" s="38">
        <f>NSF!A52</f>
        <v>0</v>
      </c>
      <c r="C50" s="38">
        <f>NSF!B52</f>
        <v>0</v>
      </c>
      <c r="D50" s="38">
        <f>NSF!C52</f>
        <v>0</v>
      </c>
      <c r="E50" s="39">
        <f>NSF!D52</f>
        <v>0</v>
      </c>
      <c r="F50" s="40">
        <f>NSF!E52</f>
        <v>0</v>
      </c>
      <c r="G50" s="38">
        <f>NSF!T52</f>
        <v>0</v>
      </c>
      <c r="H50" s="93">
        <f>NSF!F52</f>
        <v>0</v>
      </c>
      <c r="I50" s="40">
        <f>NSF!G52</f>
        <v>0</v>
      </c>
      <c r="J50" s="40">
        <f>NSF!T52</f>
        <v>0</v>
      </c>
      <c r="K50" s="41">
        <f>NSF!BD52*NSF!R52</f>
        <v>0</v>
      </c>
      <c r="L50" s="41">
        <f>NSF!Y52</f>
        <v>0</v>
      </c>
      <c r="M50" s="41">
        <f t="shared" si="1"/>
        <v>0</v>
      </c>
      <c r="N50" s="41">
        <f>NSF!Z52</f>
        <v>0</v>
      </c>
      <c r="O50" s="41">
        <f t="shared" si="0"/>
        <v>0</v>
      </c>
    </row>
    <row r="51" spans="2:15" s="28" customFormat="1" ht="16.5" x14ac:dyDescent="0.25">
      <c r="B51" s="38">
        <f>NSF!A53</f>
        <v>0</v>
      </c>
      <c r="C51" s="38">
        <f>NSF!B53</f>
        <v>0</v>
      </c>
      <c r="D51" s="38">
        <f>NSF!C53</f>
        <v>0</v>
      </c>
      <c r="E51" s="39">
        <f>NSF!D53</f>
        <v>0</v>
      </c>
      <c r="F51" s="40">
        <f>NSF!E53</f>
        <v>0</v>
      </c>
      <c r="G51" s="38">
        <f>NSF!T53</f>
        <v>0</v>
      </c>
      <c r="H51" s="93">
        <f>NSF!F53</f>
        <v>0</v>
      </c>
      <c r="I51" s="40">
        <f>NSF!G53</f>
        <v>0</v>
      </c>
      <c r="J51" s="40">
        <f>NSF!T53</f>
        <v>0</v>
      </c>
      <c r="K51" s="41">
        <f>NSF!BD53*NSF!R53</f>
        <v>0</v>
      </c>
      <c r="L51" s="41">
        <f>NSF!Y53</f>
        <v>0</v>
      </c>
      <c r="M51" s="41">
        <f t="shared" si="1"/>
        <v>0</v>
      </c>
      <c r="N51" s="41">
        <f>NSF!Z53</f>
        <v>0</v>
      </c>
      <c r="O51" s="41">
        <f t="shared" si="0"/>
        <v>0</v>
      </c>
    </row>
    <row r="52" spans="2:15" s="28" customFormat="1" ht="16.5" x14ac:dyDescent="0.25">
      <c r="B52" s="38">
        <f>NSF!A54</f>
        <v>0</v>
      </c>
      <c r="C52" s="38">
        <f>NSF!B54</f>
        <v>0</v>
      </c>
      <c r="D52" s="38">
        <f>NSF!C54</f>
        <v>0</v>
      </c>
      <c r="E52" s="39">
        <f>NSF!D54</f>
        <v>0</v>
      </c>
      <c r="F52" s="40">
        <f>NSF!E54</f>
        <v>0</v>
      </c>
      <c r="G52" s="38">
        <f>NSF!T54</f>
        <v>0</v>
      </c>
      <c r="H52" s="93">
        <f>NSF!F54</f>
        <v>0</v>
      </c>
      <c r="I52" s="40">
        <f>NSF!G54</f>
        <v>0</v>
      </c>
      <c r="J52" s="40">
        <f>NSF!T54</f>
        <v>0</v>
      </c>
      <c r="K52" s="41">
        <f>NSF!BD54*NSF!R54</f>
        <v>0</v>
      </c>
      <c r="L52" s="41">
        <f>NSF!Y54</f>
        <v>0</v>
      </c>
      <c r="M52" s="41">
        <f t="shared" si="1"/>
        <v>0</v>
      </c>
      <c r="N52" s="41">
        <f>NSF!Z54</f>
        <v>0</v>
      </c>
      <c r="O52" s="41">
        <f t="shared" si="0"/>
        <v>0</v>
      </c>
    </row>
    <row r="53" spans="2:15" s="28" customFormat="1" ht="16.5" x14ac:dyDescent="0.25">
      <c r="B53" s="38">
        <f>NSF!A55</f>
        <v>0</v>
      </c>
      <c r="C53" s="38">
        <f>NSF!B55</f>
        <v>0</v>
      </c>
      <c r="D53" s="38">
        <f>NSF!C55</f>
        <v>0</v>
      </c>
      <c r="E53" s="39">
        <f>NSF!D55</f>
        <v>0</v>
      </c>
      <c r="F53" s="40">
        <f>NSF!E55</f>
        <v>0</v>
      </c>
      <c r="G53" s="38">
        <f>NSF!T55</f>
        <v>0</v>
      </c>
      <c r="H53" s="93">
        <f>NSF!F55</f>
        <v>0</v>
      </c>
      <c r="I53" s="40">
        <f>NSF!G55</f>
        <v>0</v>
      </c>
      <c r="J53" s="40">
        <f>NSF!T55</f>
        <v>0</v>
      </c>
      <c r="K53" s="41">
        <f>NSF!BD55*NSF!R55</f>
        <v>0</v>
      </c>
      <c r="L53" s="41">
        <f>NSF!Y55</f>
        <v>0</v>
      </c>
      <c r="M53" s="41">
        <f t="shared" si="1"/>
        <v>0</v>
      </c>
      <c r="N53" s="41">
        <f>NSF!Z55</f>
        <v>0</v>
      </c>
      <c r="O53" s="41">
        <f t="shared" si="0"/>
        <v>0</v>
      </c>
    </row>
    <row r="54" spans="2:15" s="28" customFormat="1" ht="16.5" x14ac:dyDescent="0.25">
      <c r="B54" s="38">
        <f>NSF!A56</f>
        <v>0</v>
      </c>
      <c r="C54" s="38">
        <f>NSF!B56</f>
        <v>0</v>
      </c>
      <c r="D54" s="38">
        <f>NSF!C56</f>
        <v>0</v>
      </c>
      <c r="E54" s="39">
        <f>NSF!D56</f>
        <v>0</v>
      </c>
      <c r="F54" s="40">
        <f>NSF!E56</f>
        <v>0</v>
      </c>
      <c r="G54" s="38">
        <f>NSF!T56</f>
        <v>0</v>
      </c>
      <c r="H54" s="93">
        <f>NSF!F56</f>
        <v>0</v>
      </c>
      <c r="I54" s="40">
        <f>NSF!G56</f>
        <v>0</v>
      </c>
      <c r="J54" s="40">
        <f>NSF!T56</f>
        <v>0</v>
      </c>
      <c r="K54" s="41">
        <f>NSF!BD56*NSF!R56</f>
        <v>0</v>
      </c>
      <c r="L54" s="41">
        <f>NSF!Y56</f>
        <v>0</v>
      </c>
      <c r="M54" s="41">
        <f t="shared" si="1"/>
        <v>0</v>
      </c>
      <c r="N54" s="41">
        <f>NSF!Z56</f>
        <v>0</v>
      </c>
      <c r="O54" s="41">
        <f t="shared" si="0"/>
        <v>0</v>
      </c>
    </row>
    <row r="55" spans="2:15" s="28" customFormat="1" ht="16.5" x14ac:dyDescent="0.25">
      <c r="B55" s="38">
        <f>NSF!A57</f>
        <v>0</v>
      </c>
      <c r="C55" s="38">
        <f>NSF!B57</f>
        <v>0</v>
      </c>
      <c r="D55" s="38">
        <f>NSF!C57</f>
        <v>0</v>
      </c>
      <c r="E55" s="39">
        <f>NSF!D57</f>
        <v>0</v>
      </c>
      <c r="F55" s="40">
        <f>NSF!E57</f>
        <v>0</v>
      </c>
      <c r="G55" s="38">
        <f>NSF!T57</f>
        <v>0</v>
      </c>
      <c r="H55" s="93">
        <f>NSF!F57</f>
        <v>0</v>
      </c>
      <c r="I55" s="40">
        <f>NSF!G57</f>
        <v>0</v>
      </c>
      <c r="J55" s="40">
        <f>NSF!T57</f>
        <v>0</v>
      </c>
      <c r="K55" s="41">
        <f>NSF!BD57*NSF!R57</f>
        <v>0</v>
      </c>
      <c r="L55" s="41">
        <f>NSF!Y57</f>
        <v>0</v>
      </c>
      <c r="M55" s="41">
        <f t="shared" si="1"/>
        <v>0</v>
      </c>
      <c r="N55" s="41">
        <f>NSF!Z57</f>
        <v>0</v>
      </c>
      <c r="O55" s="41">
        <f t="shared" si="0"/>
        <v>0</v>
      </c>
    </row>
    <row r="56" spans="2:15" s="28" customFormat="1" ht="16.5" x14ac:dyDescent="0.25">
      <c r="B56" s="38">
        <f>NSF!A58</f>
        <v>0</v>
      </c>
      <c r="C56" s="38">
        <f>NSF!B58</f>
        <v>0</v>
      </c>
      <c r="D56" s="38">
        <f>NSF!C58</f>
        <v>0</v>
      </c>
      <c r="E56" s="39">
        <f>NSF!D58</f>
        <v>0</v>
      </c>
      <c r="F56" s="40">
        <f>NSF!E58</f>
        <v>0</v>
      </c>
      <c r="G56" s="38">
        <f>NSF!T58</f>
        <v>0</v>
      </c>
      <c r="H56" s="93">
        <f>NSF!F58</f>
        <v>0</v>
      </c>
      <c r="I56" s="40">
        <f>NSF!G58</f>
        <v>0</v>
      </c>
      <c r="J56" s="40">
        <f>NSF!T58</f>
        <v>0</v>
      </c>
      <c r="K56" s="41">
        <f>NSF!BD58*NSF!R58</f>
        <v>0</v>
      </c>
      <c r="L56" s="41">
        <f>NSF!Y58</f>
        <v>0</v>
      </c>
      <c r="M56" s="41">
        <f t="shared" si="1"/>
        <v>0</v>
      </c>
      <c r="N56" s="41">
        <f>NSF!Z58</f>
        <v>0</v>
      </c>
      <c r="O56" s="41">
        <f t="shared" si="0"/>
        <v>0</v>
      </c>
    </row>
    <row r="57" spans="2:15" s="28" customFormat="1" ht="16.5" x14ac:dyDescent="0.25">
      <c r="B57" s="38">
        <f>NSF!A59</f>
        <v>0</v>
      </c>
      <c r="C57" s="38">
        <f>NSF!B59</f>
        <v>0</v>
      </c>
      <c r="D57" s="38">
        <f>NSF!C59</f>
        <v>0</v>
      </c>
      <c r="E57" s="39">
        <f>NSF!D59</f>
        <v>0</v>
      </c>
      <c r="F57" s="40">
        <f>NSF!E59</f>
        <v>0</v>
      </c>
      <c r="G57" s="38">
        <f>NSF!T59</f>
        <v>0</v>
      </c>
      <c r="H57" s="93">
        <f>NSF!F59</f>
        <v>0</v>
      </c>
      <c r="I57" s="40">
        <f>NSF!G59</f>
        <v>0</v>
      </c>
      <c r="J57" s="40">
        <f>NSF!T59</f>
        <v>0</v>
      </c>
      <c r="K57" s="41">
        <f>NSF!BD59*NSF!R59</f>
        <v>0</v>
      </c>
      <c r="L57" s="41">
        <f>NSF!Y59</f>
        <v>0</v>
      </c>
      <c r="M57" s="41">
        <f t="shared" si="1"/>
        <v>0</v>
      </c>
      <c r="N57" s="41">
        <f>NSF!Z59</f>
        <v>0</v>
      </c>
      <c r="O57" s="41">
        <f t="shared" si="0"/>
        <v>0</v>
      </c>
    </row>
    <row r="58" spans="2:15" s="28" customFormat="1" ht="16.5" x14ac:dyDescent="0.25">
      <c r="B58" s="38">
        <f>NSF!A60</f>
        <v>0</v>
      </c>
      <c r="C58" s="38">
        <f>NSF!B60</f>
        <v>0</v>
      </c>
      <c r="D58" s="38">
        <f>NSF!C60</f>
        <v>0</v>
      </c>
      <c r="E58" s="39">
        <f>NSF!D60</f>
        <v>0</v>
      </c>
      <c r="F58" s="40">
        <f>NSF!E60</f>
        <v>0</v>
      </c>
      <c r="G58" s="38">
        <f>NSF!T60</f>
        <v>0</v>
      </c>
      <c r="H58" s="93">
        <f>NSF!F60</f>
        <v>0</v>
      </c>
      <c r="I58" s="40">
        <f>NSF!G60</f>
        <v>0</v>
      </c>
      <c r="J58" s="40">
        <f>NSF!T60</f>
        <v>0</v>
      </c>
      <c r="K58" s="41">
        <f>NSF!BD60*NSF!R60</f>
        <v>0</v>
      </c>
      <c r="L58" s="41">
        <f>NSF!Y60</f>
        <v>0</v>
      </c>
      <c r="M58" s="41">
        <f t="shared" si="1"/>
        <v>0</v>
      </c>
      <c r="N58" s="41">
        <f>NSF!Z60</f>
        <v>0</v>
      </c>
      <c r="O58" s="41">
        <f t="shared" si="0"/>
        <v>0</v>
      </c>
    </row>
    <row r="59" spans="2:15" s="28" customFormat="1" ht="16.5" x14ac:dyDescent="0.25">
      <c r="B59" s="38">
        <f>NSF!A61</f>
        <v>0</v>
      </c>
      <c r="C59" s="38">
        <f>NSF!B61</f>
        <v>0</v>
      </c>
      <c r="D59" s="38">
        <f>NSF!C61</f>
        <v>0</v>
      </c>
      <c r="E59" s="39">
        <f>NSF!D61</f>
        <v>0</v>
      </c>
      <c r="F59" s="40">
        <f>NSF!E61</f>
        <v>0</v>
      </c>
      <c r="G59" s="38">
        <f>NSF!T61</f>
        <v>0</v>
      </c>
      <c r="H59" s="93">
        <f>NSF!F61</f>
        <v>0</v>
      </c>
      <c r="I59" s="40">
        <f>NSF!G61</f>
        <v>0</v>
      </c>
      <c r="J59" s="40">
        <f>NSF!T61</f>
        <v>0</v>
      </c>
      <c r="K59" s="41">
        <f>NSF!BD61*NSF!R61</f>
        <v>0</v>
      </c>
      <c r="L59" s="41">
        <f>NSF!Y61</f>
        <v>0</v>
      </c>
      <c r="M59" s="41">
        <f t="shared" si="1"/>
        <v>0</v>
      </c>
      <c r="N59" s="41">
        <f>NSF!Z61</f>
        <v>0</v>
      </c>
      <c r="O59" s="41">
        <f t="shared" si="0"/>
        <v>0</v>
      </c>
    </row>
    <row r="60" spans="2:15" s="28" customFormat="1" ht="16.5" x14ac:dyDescent="0.25">
      <c r="B60" s="38">
        <f>NSF!A62</f>
        <v>0</v>
      </c>
      <c r="C60" s="38">
        <f>NSF!B62</f>
        <v>0</v>
      </c>
      <c r="D60" s="38">
        <f>NSF!C62</f>
        <v>0</v>
      </c>
      <c r="E60" s="39">
        <f>NSF!D62</f>
        <v>0</v>
      </c>
      <c r="F60" s="40">
        <f>NSF!E62</f>
        <v>0</v>
      </c>
      <c r="G60" s="38">
        <f>NSF!T62</f>
        <v>0</v>
      </c>
      <c r="H60" s="93">
        <f>NSF!F62</f>
        <v>0</v>
      </c>
      <c r="I60" s="40">
        <f>NSF!G62</f>
        <v>0</v>
      </c>
      <c r="J60" s="40">
        <f>NSF!T62</f>
        <v>0</v>
      </c>
      <c r="K60" s="41">
        <f>NSF!BD62*NSF!R62</f>
        <v>0</v>
      </c>
      <c r="L60" s="41">
        <f>NSF!Y62</f>
        <v>0</v>
      </c>
      <c r="M60" s="41">
        <f t="shared" si="1"/>
        <v>0</v>
      </c>
      <c r="N60" s="41">
        <f>NSF!Z62</f>
        <v>0</v>
      </c>
      <c r="O60" s="41">
        <f t="shared" si="0"/>
        <v>0</v>
      </c>
    </row>
    <row r="61" spans="2:15" s="28" customFormat="1" ht="16.5" x14ac:dyDescent="0.25">
      <c r="B61" s="38">
        <f>NSF!A63</f>
        <v>0</v>
      </c>
      <c r="C61" s="38">
        <f>NSF!B63</f>
        <v>0</v>
      </c>
      <c r="D61" s="38">
        <f>NSF!C63</f>
        <v>0</v>
      </c>
      <c r="E61" s="39">
        <f>NSF!D63</f>
        <v>0</v>
      </c>
      <c r="F61" s="40">
        <f>NSF!E63</f>
        <v>0</v>
      </c>
      <c r="G61" s="38">
        <f>NSF!T63</f>
        <v>0</v>
      </c>
      <c r="H61" s="93">
        <f>NSF!F63</f>
        <v>0</v>
      </c>
      <c r="I61" s="40">
        <f>NSF!G63</f>
        <v>0</v>
      </c>
      <c r="J61" s="40">
        <f>NSF!T63</f>
        <v>0</v>
      </c>
      <c r="K61" s="41">
        <f>NSF!BD63*NSF!R63</f>
        <v>0</v>
      </c>
      <c r="L61" s="41">
        <f>NSF!Y63</f>
        <v>0</v>
      </c>
      <c r="M61" s="41">
        <f t="shared" si="1"/>
        <v>0</v>
      </c>
      <c r="N61" s="41">
        <f>NSF!Z63</f>
        <v>0</v>
      </c>
      <c r="O61" s="41">
        <f t="shared" si="0"/>
        <v>0</v>
      </c>
    </row>
    <row r="62" spans="2:15" s="28" customFormat="1" ht="16.5" x14ac:dyDescent="0.25">
      <c r="B62" s="38">
        <f>NSF!A64</f>
        <v>0</v>
      </c>
      <c r="C62" s="38">
        <f>NSF!B64</f>
        <v>0</v>
      </c>
      <c r="D62" s="38">
        <f>NSF!C64</f>
        <v>0</v>
      </c>
      <c r="E62" s="39">
        <f>NSF!D64</f>
        <v>0</v>
      </c>
      <c r="F62" s="40">
        <f>NSF!E64</f>
        <v>0</v>
      </c>
      <c r="G62" s="38">
        <f>NSF!T64</f>
        <v>0</v>
      </c>
      <c r="H62" s="93">
        <f>NSF!F64</f>
        <v>0</v>
      </c>
      <c r="I62" s="40">
        <f>NSF!G64</f>
        <v>0</v>
      </c>
      <c r="J62" s="40">
        <f>NSF!T64</f>
        <v>0</v>
      </c>
      <c r="K62" s="41">
        <f>NSF!BD64*NSF!R64</f>
        <v>0</v>
      </c>
      <c r="L62" s="41">
        <f>NSF!Y64</f>
        <v>0</v>
      </c>
      <c r="M62" s="41">
        <f t="shared" si="1"/>
        <v>0</v>
      </c>
      <c r="N62" s="41">
        <f>NSF!Z64</f>
        <v>0</v>
      </c>
      <c r="O62" s="41">
        <f t="shared" si="0"/>
        <v>0</v>
      </c>
    </row>
    <row r="63" spans="2:15" s="28" customFormat="1" ht="16.5" x14ac:dyDescent="0.25">
      <c r="B63" s="38">
        <f>NSF!A65</f>
        <v>0</v>
      </c>
      <c r="C63" s="38">
        <f>NSF!B65</f>
        <v>0</v>
      </c>
      <c r="D63" s="38">
        <f>NSF!C65</f>
        <v>0</v>
      </c>
      <c r="E63" s="39">
        <f>NSF!D65</f>
        <v>0</v>
      </c>
      <c r="F63" s="40">
        <f>NSF!E65</f>
        <v>0</v>
      </c>
      <c r="G63" s="38">
        <f>NSF!T65</f>
        <v>0</v>
      </c>
      <c r="H63" s="93">
        <f>NSF!F65</f>
        <v>0</v>
      </c>
      <c r="I63" s="40">
        <f>NSF!G65</f>
        <v>0</v>
      </c>
      <c r="J63" s="40">
        <f>NSF!T65</f>
        <v>0</v>
      </c>
      <c r="K63" s="41">
        <f>NSF!BD65*NSF!R65</f>
        <v>0</v>
      </c>
      <c r="L63" s="41">
        <f>NSF!Y65</f>
        <v>0</v>
      </c>
      <c r="M63" s="41">
        <f t="shared" si="1"/>
        <v>0</v>
      </c>
      <c r="N63" s="41">
        <f>NSF!Z65</f>
        <v>0</v>
      </c>
      <c r="O63" s="41">
        <f t="shared" si="0"/>
        <v>0</v>
      </c>
    </row>
    <row r="64" spans="2:15" s="28" customFormat="1" ht="16.5" x14ac:dyDescent="0.25">
      <c r="B64" s="38">
        <f>NSF!A66</f>
        <v>0</v>
      </c>
      <c r="C64" s="38">
        <f>NSF!B66</f>
        <v>0</v>
      </c>
      <c r="D64" s="38">
        <f>NSF!C66</f>
        <v>0</v>
      </c>
      <c r="E64" s="39">
        <f>NSF!D66</f>
        <v>0</v>
      </c>
      <c r="F64" s="40">
        <f>NSF!E66</f>
        <v>0</v>
      </c>
      <c r="G64" s="38">
        <f>NSF!T66</f>
        <v>0</v>
      </c>
      <c r="H64" s="93">
        <f>NSF!F66</f>
        <v>0</v>
      </c>
      <c r="I64" s="40">
        <f>NSF!G66</f>
        <v>0</v>
      </c>
      <c r="J64" s="40">
        <f>NSF!T66</f>
        <v>0</v>
      </c>
      <c r="K64" s="41">
        <f>NSF!BD66*NSF!R66</f>
        <v>0</v>
      </c>
      <c r="L64" s="41">
        <f>NSF!Y66</f>
        <v>0</v>
      </c>
      <c r="M64" s="41">
        <f t="shared" si="1"/>
        <v>0</v>
      </c>
      <c r="N64" s="41">
        <f>NSF!Z66</f>
        <v>0</v>
      </c>
      <c r="O64" s="41">
        <f t="shared" si="0"/>
        <v>0</v>
      </c>
    </row>
    <row r="65" spans="2:15" s="28" customFormat="1" ht="16.5" x14ac:dyDescent="0.25">
      <c r="B65" s="38">
        <f>NSF!A67</f>
        <v>0</v>
      </c>
      <c r="C65" s="38">
        <f>NSF!B67</f>
        <v>0</v>
      </c>
      <c r="D65" s="38">
        <f>NSF!C67</f>
        <v>0</v>
      </c>
      <c r="E65" s="39">
        <f>NSF!D67</f>
        <v>0</v>
      </c>
      <c r="F65" s="40">
        <f>NSF!E67</f>
        <v>0</v>
      </c>
      <c r="G65" s="38">
        <f>NSF!T67</f>
        <v>0</v>
      </c>
      <c r="H65" s="93">
        <f>NSF!F67</f>
        <v>0</v>
      </c>
      <c r="I65" s="40">
        <f>NSF!G67</f>
        <v>0</v>
      </c>
      <c r="J65" s="40">
        <f>NSF!T67</f>
        <v>0</v>
      </c>
      <c r="K65" s="41">
        <f>NSF!BD67*NSF!R67</f>
        <v>0</v>
      </c>
      <c r="L65" s="41">
        <f>NSF!Y67</f>
        <v>0</v>
      </c>
      <c r="M65" s="41">
        <f t="shared" si="1"/>
        <v>0</v>
      </c>
      <c r="N65" s="41">
        <f>NSF!Z67</f>
        <v>0</v>
      </c>
      <c r="O65" s="41">
        <f t="shared" si="0"/>
        <v>0</v>
      </c>
    </row>
    <row r="66" spans="2:15" s="28" customFormat="1" ht="16.5" x14ac:dyDescent="0.25">
      <c r="B66" s="38">
        <f>NSF!A68</f>
        <v>0</v>
      </c>
      <c r="C66" s="38">
        <f>NSF!B68</f>
        <v>0</v>
      </c>
      <c r="D66" s="38">
        <f>NSF!C68</f>
        <v>0</v>
      </c>
      <c r="E66" s="39">
        <f>NSF!D68</f>
        <v>0</v>
      </c>
      <c r="F66" s="40">
        <f>NSF!E68</f>
        <v>0</v>
      </c>
      <c r="G66" s="38">
        <f>NSF!T68</f>
        <v>0</v>
      </c>
      <c r="H66" s="93">
        <f>NSF!F68</f>
        <v>0</v>
      </c>
      <c r="I66" s="40">
        <f>NSF!G68</f>
        <v>0</v>
      </c>
      <c r="J66" s="40">
        <f>NSF!T68</f>
        <v>0</v>
      </c>
      <c r="K66" s="41">
        <f>NSF!BD68*NSF!R68</f>
        <v>0</v>
      </c>
      <c r="L66" s="41">
        <f>NSF!Y68</f>
        <v>0</v>
      </c>
      <c r="M66" s="41">
        <f t="shared" si="1"/>
        <v>0</v>
      </c>
      <c r="N66" s="41">
        <f>NSF!Z68</f>
        <v>0</v>
      </c>
      <c r="O66" s="41">
        <f t="shared" si="0"/>
        <v>0</v>
      </c>
    </row>
    <row r="67" spans="2:15" s="28" customFormat="1" ht="16.5" x14ac:dyDescent="0.25">
      <c r="B67" s="38">
        <f>NSF!A69</f>
        <v>0</v>
      </c>
      <c r="C67" s="38">
        <f>NSF!B69</f>
        <v>0</v>
      </c>
      <c r="D67" s="38">
        <f>NSF!C69</f>
        <v>0</v>
      </c>
      <c r="E67" s="39">
        <f>NSF!D69</f>
        <v>0</v>
      </c>
      <c r="F67" s="40">
        <f>NSF!E69</f>
        <v>0</v>
      </c>
      <c r="G67" s="38">
        <f>NSF!T69</f>
        <v>0</v>
      </c>
      <c r="H67" s="93">
        <f>NSF!F69</f>
        <v>0</v>
      </c>
      <c r="I67" s="40">
        <f>NSF!G69</f>
        <v>0</v>
      </c>
      <c r="J67" s="40">
        <f>NSF!T69</f>
        <v>0</v>
      </c>
      <c r="K67" s="41">
        <f>NSF!BD69*NSF!R69</f>
        <v>0</v>
      </c>
      <c r="L67" s="41">
        <f>NSF!Y69</f>
        <v>0</v>
      </c>
      <c r="M67" s="41">
        <f t="shared" si="1"/>
        <v>0</v>
      </c>
      <c r="N67" s="41">
        <f>NSF!Z69</f>
        <v>0</v>
      </c>
      <c r="O67" s="41">
        <f t="shared" si="0"/>
        <v>0</v>
      </c>
    </row>
    <row r="68" spans="2:15" s="28" customFormat="1" ht="16.5" x14ac:dyDescent="0.25">
      <c r="B68" s="38">
        <f>NSF!A70</f>
        <v>0</v>
      </c>
      <c r="C68" s="38">
        <f>NSF!B70</f>
        <v>0</v>
      </c>
      <c r="D68" s="38">
        <f>NSF!C70</f>
        <v>0</v>
      </c>
      <c r="E68" s="39">
        <f>NSF!D70</f>
        <v>0</v>
      </c>
      <c r="F68" s="40">
        <f>NSF!E70</f>
        <v>0</v>
      </c>
      <c r="G68" s="38">
        <f>NSF!T70</f>
        <v>0</v>
      </c>
      <c r="H68" s="93">
        <f>NSF!F70</f>
        <v>0</v>
      </c>
      <c r="I68" s="40">
        <f>NSF!G70</f>
        <v>0</v>
      </c>
      <c r="J68" s="40">
        <f>NSF!T70</f>
        <v>0</v>
      </c>
      <c r="K68" s="41">
        <f>NSF!BD70*NSF!R70</f>
        <v>0</v>
      </c>
      <c r="L68" s="41">
        <f>NSF!Y70</f>
        <v>0</v>
      </c>
      <c r="M68" s="41">
        <f t="shared" si="1"/>
        <v>0</v>
      </c>
      <c r="N68" s="41">
        <f>NSF!Z70</f>
        <v>0</v>
      </c>
      <c r="O68" s="41">
        <f t="shared" si="0"/>
        <v>0</v>
      </c>
    </row>
    <row r="69" spans="2:15" s="28" customFormat="1" ht="16.5" x14ac:dyDescent="0.25">
      <c r="B69" s="38">
        <f>NSF!A71</f>
        <v>0</v>
      </c>
      <c r="C69" s="38">
        <f>NSF!B71</f>
        <v>0</v>
      </c>
      <c r="D69" s="38">
        <f>NSF!C71</f>
        <v>0</v>
      </c>
      <c r="E69" s="39">
        <f>NSF!D71</f>
        <v>0</v>
      </c>
      <c r="F69" s="40">
        <f>NSF!E71</f>
        <v>0</v>
      </c>
      <c r="G69" s="38">
        <f>NSF!T71</f>
        <v>0</v>
      </c>
      <c r="H69" s="93">
        <f>NSF!F71</f>
        <v>0</v>
      </c>
      <c r="I69" s="40">
        <f>NSF!G71</f>
        <v>0</v>
      </c>
      <c r="J69" s="40">
        <f>NSF!T71</f>
        <v>0</v>
      </c>
      <c r="K69" s="41">
        <f>NSF!BD71*NSF!R71</f>
        <v>0</v>
      </c>
      <c r="L69" s="41">
        <f>NSF!Y71</f>
        <v>0</v>
      </c>
      <c r="M69" s="41">
        <f t="shared" si="1"/>
        <v>0</v>
      </c>
      <c r="N69" s="41">
        <f>NSF!Z71</f>
        <v>0</v>
      </c>
      <c r="O69" s="41">
        <f t="shared" si="0"/>
        <v>0</v>
      </c>
    </row>
    <row r="70" spans="2:15" s="28" customFormat="1" ht="16.5" x14ac:dyDescent="0.25">
      <c r="B70" s="38">
        <f>NSF!A72</f>
        <v>0</v>
      </c>
      <c r="C70" s="38">
        <f>NSF!B72</f>
        <v>0</v>
      </c>
      <c r="D70" s="38">
        <f>NSF!C72</f>
        <v>0</v>
      </c>
      <c r="E70" s="39">
        <f>NSF!D72</f>
        <v>0</v>
      </c>
      <c r="F70" s="40">
        <f>NSF!E72</f>
        <v>0</v>
      </c>
      <c r="G70" s="38">
        <f>NSF!T72</f>
        <v>0</v>
      </c>
      <c r="H70" s="93">
        <f>NSF!F72</f>
        <v>0</v>
      </c>
      <c r="I70" s="40">
        <f>NSF!G72</f>
        <v>0</v>
      </c>
      <c r="J70" s="40">
        <f>NSF!T72</f>
        <v>0</v>
      </c>
      <c r="K70" s="41">
        <f>NSF!BD72*NSF!R72</f>
        <v>0</v>
      </c>
      <c r="L70" s="41">
        <f>NSF!Y72</f>
        <v>0</v>
      </c>
      <c r="M70" s="41">
        <f t="shared" si="1"/>
        <v>0</v>
      </c>
      <c r="N70" s="41">
        <f>NSF!Z72</f>
        <v>0</v>
      </c>
      <c r="O70" s="41">
        <f t="shared" si="0"/>
        <v>0</v>
      </c>
    </row>
    <row r="71" spans="2:15" s="28" customFormat="1" ht="16.5" x14ac:dyDescent="0.25">
      <c r="B71" s="38">
        <f>NSF!A73</f>
        <v>0</v>
      </c>
      <c r="C71" s="38">
        <f>NSF!B73</f>
        <v>0</v>
      </c>
      <c r="D71" s="38">
        <f>NSF!C73</f>
        <v>0</v>
      </c>
      <c r="E71" s="39">
        <f>NSF!D73</f>
        <v>0</v>
      </c>
      <c r="F71" s="40">
        <f>NSF!E73</f>
        <v>0</v>
      </c>
      <c r="G71" s="38">
        <f>NSF!T73</f>
        <v>0</v>
      </c>
      <c r="H71" s="93">
        <f>NSF!F73</f>
        <v>0</v>
      </c>
      <c r="I71" s="40">
        <f>NSF!G73</f>
        <v>0</v>
      </c>
      <c r="J71" s="40">
        <f>NSF!T73</f>
        <v>0</v>
      </c>
      <c r="K71" s="41">
        <f>NSF!BD73*NSF!R73</f>
        <v>0</v>
      </c>
      <c r="L71" s="41">
        <f>NSF!Y73</f>
        <v>0</v>
      </c>
      <c r="M71" s="41">
        <f t="shared" si="1"/>
        <v>0</v>
      </c>
      <c r="N71" s="41">
        <f>NSF!Z73</f>
        <v>0</v>
      </c>
      <c r="O71" s="41">
        <f t="shared" si="0"/>
        <v>0</v>
      </c>
    </row>
    <row r="72" spans="2:15" s="28" customFormat="1" ht="16.5" x14ac:dyDescent="0.25">
      <c r="B72" s="38">
        <f>NSF!A74</f>
        <v>0</v>
      </c>
      <c r="C72" s="38">
        <f>NSF!B74</f>
        <v>0</v>
      </c>
      <c r="D72" s="38">
        <f>NSF!C74</f>
        <v>0</v>
      </c>
      <c r="E72" s="39">
        <f>NSF!D74</f>
        <v>0</v>
      </c>
      <c r="F72" s="40">
        <f>NSF!E74</f>
        <v>0</v>
      </c>
      <c r="G72" s="38">
        <f>NSF!T74</f>
        <v>0</v>
      </c>
      <c r="H72" s="93">
        <f>NSF!F74</f>
        <v>0</v>
      </c>
      <c r="I72" s="40">
        <f>NSF!G74</f>
        <v>0</v>
      </c>
      <c r="J72" s="40">
        <f>NSF!T74</f>
        <v>0</v>
      </c>
      <c r="K72" s="41">
        <f>NSF!BD74*NSF!R74</f>
        <v>0</v>
      </c>
      <c r="L72" s="41">
        <f>NSF!Y74</f>
        <v>0</v>
      </c>
      <c r="M72" s="41">
        <f t="shared" ref="M72:M135" si="2">K72+L72</f>
        <v>0</v>
      </c>
      <c r="N72" s="41">
        <f>NSF!Z74</f>
        <v>0</v>
      </c>
      <c r="O72" s="41">
        <f t="shared" ref="O72:O135" si="3">M72-N72</f>
        <v>0</v>
      </c>
    </row>
    <row r="73" spans="2:15" s="28" customFormat="1" ht="16.5" x14ac:dyDescent="0.25">
      <c r="B73" s="38">
        <f>NSF!A75</f>
        <v>0</v>
      </c>
      <c r="C73" s="38">
        <f>NSF!B75</f>
        <v>0</v>
      </c>
      <c r="D73" s="38">
        <f>NSF!C75</f>
        <v>0</v>
      </c>
      <c r="E73" s="39">
        <f>NSF!D75</f>
        <v>0</v>
      </c>
      <c r="F73" s="40">
        <f>NSF!E75</f>
        <v>0</v>
      </c>
      <c r="G73" s="38">
        <f>NSF!T75</f>
        <v>0</v>
      </c>
      <c r="H73" s="93">
        <f>NSF!F75</f>
        <v>0</v>
      </c>
      <c r="I73" s="40">
        <f>NSF!G75</f>
        <v>0</v>
      </c>
      <c r="J73" s="40">
        <f>NSF!T75</f>
        <v>0</v>
      </c>
      <c r="K73" s="41">
        <f>NSF!BD75*NSF!R75</f>
        <v>0</v>
      </c>
      <c r="L73" s="41">
        <f>NSF!Y75</f>
        <v>0</v>
      </c>
      <c r="M73" s="41">
        <f t="shared" si="2"/>
        <v>0</v>
      </c>
      <c r="N73" s="41">
        <f>NSF!Z75</f>
        <v>0</v>
      </c>
      <c r="O73" s="41">
        <f t="shared" si="3"/>
        <v>0</v>
      </c>
    </row>
    <row r="74" spans="2:15" s="28" customFormat="1" ht="16.5" x14ac:dyDescent="0.25">
      <c r="B74" s="38">
        <f>NSF!A76</f>
        <v>0</v>
      </c>
      <c r="C74" s="38">
        <f>NSF!B76</f>
        <v>0</v>
      </c>
      <c r="D74" s="38">
        <f>NSF!C76</f>
        <v>0</v>
      </c>
      <c r="E74" s="39">
        <f>NSF!D76</f>
        <v>0</v>
      </c>
      <c r="F74" s="40">
        <f>NSF!E76</f>
        <v>0</v>
      </c>
      <c r="G74" s="38">
        <f>NSF!T76</f>
        <v>0</v>
      </c>
      <c r="H74" s="93">
        <f>NSF!F76</f>
        <v>0</v>
      </c>
      <c r="I74" s="40">
        <f>NSF!G76</f>
        <v>0</v>
      </c>
      <c r="J74" s="40">
        <f>NSF!T76</f>
        <v>0</v>
      </c>
      <c r="K74" s="41">
        <f>NSF!BD76*NSF!R76</f>
        <v>0</v>
      </c>
      <c r="L74" s="41">
        <f>NSF!Y76</f>
        <v>0</v>
      </c>
      <c r="M74" s="41">
        <f t="shared" si="2"/>
        <v>0</v>
      </c>
      <c r="N74" s="41">
        <f>NSF!Z76</f>
        <v>0</v>
      </c>
      <c r="O74" s="41">
        <f t="shared" si="3"/>
        <v>0</v>
      </c>
    </row>
    <row r="75" spans="2:15" s="28" customFormat="1" ht="16.5" x14ac:dyDescent="0.25">
      <c r="B75" s="38">
        <f>NSF!A77</f>
        <v>0</v>
      </c>
      <c r="C75" s="38">
        <f>NSF!B77</f>
        <v>0</v>
      </c>
      <c r="D75" s="38">
        <f>NSF!C77</f>
        <v>0</v>
      </c>
      <c r="E75" s="39">
        <f>NSF!D77</f>
        <v>0</v>
      </c>
      <c r="F75" s="40">
        <f>NSF!E77</f>
        <v>0</v>
      </c>
      <c r="G75" s="38">
        <f>NSF!T77</f>
        <v>0</v>
      </c>
      <c r="H75" s="93">
        <f>NSF!F77</f>
        <v>0</v>
      </c>
      <c r="I75" s="40">
        <f>NSF!G77</f>
        <v>0</v>
      </c>
      <c r="J75" s="40">
        <f>NSF!T77</f>
        <v>0</v>
      </c>
      <c r="K75" s="41">
        <f>NSF!BD77*NSF!R77</f>
        <v>0</v>
      </c>
      <c r="L75" s="41">
        <f>NSF!Y77</f>
        <v>0</v>
      </c>
      <c r="M75" s="41">
        <f t="shared" si="2"/>
        <v>0</v>
      </c>
      <c r="N75" s="41">
        <f>NSF!Z77</f>
        <v>0</v>
      </c>
      <c r="O75" s="41">
        <f t="shared" si="3"/>
        <v>0</v>
      </c>
    </row>
    <row r="76" spans="2:15" s="28" customFormat="1" ht="16.5" x14ac:dyDescent="0.25">
      <c r="B76" s="38">
        <f>NSF!A78</f>
        <v>0</v>
      </c>
      <c r="C76" s="38">
        <f>NSF!B78</f>
        <v>0</v>
      </c>
      <c r="D76" s="38">
        <f>NSF!C78</f>
        <v>0</v>
      </c>
      <c r="E76" s="39">
        <f>NSF!D78</f>
        <v>0</v>
      </c>
      <c r="F76" s="40">
        <f>NSF!E78</f>
        <v>0</v>
      </c>
      <c r="G76" s="38">
        <f>NSF!T78</f>
        <v>0</v>
      </c>
      <c r="H76" s="93">
        <f>NSF!F78</f>
        <v>0</v>
      </c>
      <c r="I76" s="40">
        <f>NSF!G78</f>
        <v>0</v>
      </c>
      <c r="J76" s="40">
        <f>NSF!T78</f>
        <v>0</v>
      </c>
      <c r="K76" s="41">
        <f>NSF!BD78*NSF!R78</f>
        <v>0</v>
      </c>
      <c r="L76" s="41">
        <f>NSF!Y78</f>
        <v>0</v>
      </c>
      <c r="M76" s="41">
        <f t="shared" si="2"/>
        <v>0</v>
      </c>
      <c r="N76" s="41">
        <f>NSF!Z78</f>
        <v>0</v>
      </c>
      <c r="O76" s="41">
        <f t="shared" si="3"/>
        <v>0</v>
      </c>
    </row>
    <row r="77" spans="2:15" s="28" customFormat="1" ht="16.5" x14ac:dyDescent="0.25">
      <c r="B77" s="38">
        <f>NSF!A79</f>
        <v>0</v>
      </c>
      <c r="C77" s="38">
        <f>NSF!B79</f>
        <v>0</v>
      </c>
      <c r="D77" s="38">
        <f>NSF!C79</f>
        <v>0</v>
      </c>
      <c r="E77" s="39">
        <f>NSF!D79</f>
        <v>0</v>
      </c>
      <c r="F77" s="40">
        <f>NSF!E79</f>
        <v>0</v>
      </c>
      <c r="G77" s="38">
        <f>NSF!T79</f>
        <v>0</v>
      </c>
      <c r="H77" s="93">
        <f>NSF!F79</f>
        <v>0</v>
      </c>
      <c r="I77" s="40">
        <f>NSF!G79</f>
        <v>0</v>
      </c>
      <c r="J77" s="40">
        <f>NSF!T79</f>
        <v>0</v>
      </c>
      <c r="K77" s="41">
        <f>NSF!BD79*NSF!R79</f>
        <v>0</v>
      </c>
      <c r="L77" s="41">
        <f>NSF!Y79</f>
        <v>0</v>
      </c>
      <c r="M77" s="41">
        <f t="shared" si="2"/>
        <v>0</v>
      </c>
      <c r="N77" s="41">
        <f>NSF!Z79</f>
        <v>0</v>
      </c>
      <c r="O77" s="41">
        <f t="shared" si="3"/>
        <v>0</v>
      </c>
    </row>
    <row r="78" spans="2:15" s="28" customFormat="1" ht="16.5" x14ac:dyDescent="0.25">
      <c r="B78" s="38">
        <f>NSF!A80</f>
        <v>0</v>
      </c>
      <c r="C78" s="38">
        <f>NSF!B80</f>
        <v>0</v>
      </c>
      <c r="D78" s="38">
        <f>NSF!C80</f>
        <v>0</v>
      </c>
      <c r="E78" s="39">
        <f>NSF!D80</f>
        <v>0</v>
      </c>
      <c r="F78" s="40">
        <f>NSF!E80</f>
        <v>0</v>
      </c>
      <c r="G78" s="38">
        <f>NSF!T80</f>
        <v>0</v>
      </c>
      <c r="H78" s="93">
        <f>NSF!F80</f>
        <v>0</v>
      </c>
      <c r="I78" s="40">
        <f>NSF!G80</f>
        <v>0</v>
      </c>
      <c r="J78" s="40">
        <f>NSF!T80</f>
        <v>0</v>
      </c>
      <c r="K78" s="41">
        <f>NSF!BD80*NSF!R80</f>
        <v>0</v>
      </c>
      <c r="L78" s="41">
        <f>NSF!Y80</f>
        <v>0</v>
      </c>
      <c r="M78" s="41">
        <f t="shared" si="2"/>
        <v>0</v>
      </c>
      <c r="N78" s="41">
        <f>NSF!Z80</f>
        <v>0</v>
      </c>
      <c r="O78" s="41">
        <f t="shared" si="3"/>
        <v>0</v>
      </c>
    </row>
    <row r="79" spans="2:15" s="28" customFormat="1" ht="16.5" x14ac:dyDescent="0.25">
      <c r="B79" s="38">
        <f>NSF!A81</f>
        <v>0</v>
      </c>
      <c r="C79" s="38">
        <f>NSF!B81</f>
        <v>0</v>
      </c>
      <c r="D79" s="38">
        <f>NSF!C81</f>
        <v>0</v>
      </c>
      <c r="E79" s="39">
        <f>NSF!D81</f>
        <v>0</v>
      </c>
      <c r="F79" s="40">
        <f>NSF!E81</f>
        <v>0</v>
      </c>
      <c r="G79" s="38">
        <f>NSF!T81</f>
        <v>0</v>
      </c>
      <c r="H79" s="93">
        <f>NSF!F81</f>
        <v>0</v>
      </c>
      <c r="I79" s="40">
        <f>NSF!G81</f>
        <v>0</v>
      </c>
      <c r="J79" s="40">
        <f>NSF!T81</f>
        <v>0</v>
      </c>
      <c r="K79" s="41">
        <f>NSF!BD81*NSF!R81</f>
        <v>0</v>
      </c>
      <c r="L79" s="41">
        <f>NSF!Y81</f>
        <v>0</v>
      </c>
      <c r="M79" s="41">
        <f t="shared" si="2"/>
        <v>0</v>
      </c>
      <c r="N79" s="41">
        <f>NSF!Z81</f>
        <v>0</v>
      </c>
      <c r="O79" s="41">
        <f t="shared" si="3"/>
        <v>0</v>
      </c>
    </row>
    <row r="80" spans="2:15" s="28" customFormat="1" ht="16.5" x14ac:dyDescent="0.25">
      <c r="B80" s="38">
        <f>NSF!A82</f>
        <v>0</v>
      </c>
      <c r="C80" s="38">
        <f>NSF!B82</f>
        <v>0</v>
      </c>
      <c r="D80" s="38">
        <f>NSF!C82</f>
        <v>0</v>
      </c>
      <c r="E80" s="39">
        <f>NSF!D82</f>
        <v>0</v>
      </c>
      <c r="F80" s="40">
        <f>NSF!E82</f>
        <v>0</v>
      </c>
      <c r="G80" s="38">
        <f>NSF!T82</f>
        <v>0</v>
      </c>
      <c r="H80" s="93">
        <f>NSF!F82</f>
        <v>0</v>
      </c>
      <c r="I80" s="40">
        <f>NSF!G82</f>
        <v>0</v>
      </c>
      <c r="J80" s="40">
        <f>NSF!T82</f>
        <v>0</v>
      </c>
      <c r="K80" s="41">
        <f>NSF!BD82*NSF!R82</f>
        <v>0</v>
      </c>
      <c r="L80" s="41">
        <f>NSF!Y82</f>
        <v>0</v>
      </c>
      <c r="M80" s="41">
        <f t="shared" si="2"/>
        <v>0</v>
      </c>
      <c r="N80" s="41">
        <f>NSF!Z82</f>
        <v>0</v>
      </c>
      <c r="O80" s="41">
        <f t="shared" si="3"/>
        <v>0</v>
      </c>
    </row>
    <row r="81" spans="2:15" s="28" customFormat="1" ht="16.5" x14ac:dyDescent="0.25">
      <c r="B81" s="38">
        <f>NSF!A83</f>
        <v>0</v>
      </c>
      <c r="C81" s="38">
        <f>NSF!B83</f>
        <v>0</v>
      </c>
      <c r="D81" s="38">
        <f>NSF!C83</f>
        <v>0</v>
      </c>
      <c r="E81" s="39">
        <f>NSF!D83</f>
        <v>0</v>
      </c>
      <c r="F81" s="40">
        <f>NSF!E83</f>
        <v>0</v>
      </c>
      <c r="G81" s="38">
        <f>NSF!T83</f>
        <v>0</v>
      </c>
      <c r="H81" s="93">
        <f>NSF!F83</f>
        <v>0</v>
      </c>
      <c r="I81" s="40">
        <f>NSF!G83</f>
        <v>0</v>
      </c>
      <c r="J81" s="40">
        <f>NSF!T83</f>
        <v>0</v>
      </c>
      <c r="K81" s="41">
        <f>NSF!BD83*NSF!R83</f>
        <v>0</v>
      </c>
      <c r="L81" s="41">
        <f>NSF!Y83</f>
        <v>0</v>
      </c>
      <c r="M81" s="41">
        <f t="shared" si="2"/>
        <v>0</v>
      </c>
      <c r="N81" s="41">
        <f>NSF!Z83</f>
        <v>0</v>
      </c>
      <c r="O81" s="41">
        <f t="shared" si="3"/>
        <v>0</v>
      </c>
    </row>
    <row r="82" spans="2:15" s="28" customFormat="1" ht="16.5" x14ac:dyDescent="0.25">
      <c r="B82" s="38">
        <f>NSF!A84</f>
        <v>0</v>
      </c>
      <c r="C82" s="38">
        <f>NSF!B84</f>
        <v>0</v>
      </c>
      <c r="D82" s="38">
        <f>NSF!C84</f>
        <v>0</v>
      </c>
      <c r="E82" s="39">
        <f>NSF!D84</f>
        <v>0</v>
      </c>
      <c r="F82" s="40">
        <f>NSF!E84</f>
        <v>0</v>
      </c>
      <c r="G82" s="38">
        <f>NSF!T84</f>
        <v>0</v>
      </c>
      <c r="H82" s="93">
        <f>NSF!F84</f>
        <v>0</v>
      </c>
      <c r="I82" s="40">
        <f>NSF!G84</f>
        <v>0</v>
      </c>
      <c r="J82" s="40">
        <f>NSF!T84</f>
        <v>0</v>
      </c>
      <c r="K82" s="41">
        <f>NSF!BD84*NSF!R84</f>
        <v>0</v>
      </c>
      <c r="L82" s="41">
        <f>NSF!Y84</f>
        <v>0</v>
      </c>
      <c r="M82" s="41">
        <f t="shared" si="2"/>
        <v>0</v>
      </c>
      <c r="N82" s="41">
        <f>NSF!Z84</f>
        <v>0</v>
      </c>
      <c r="O82" s="41">
        <f t="shared" si="3"/>
        <v>0</v>
      </c>
    </row>
    <row r="83" spans="2:15" s="28" customFormat="1" ht="16.5" x14ac:dyDescent="0.25">
      <c r="B83" s="38">
        <f>NSF!A85</f>
        <v>0</v>
      </c>
      <c r="C83" s="38">
        <f>NSF!B85</f>
        <v>0</v>
      </c>
      <c r="D83" s="38">
        <f>NSF!C85</f>
        <v>0</v>
      </c>
      <c r="E83" s="39">
        <f>NSF!D85</f>
        <v>0</v>
      </c>
      <c r="F83" s="40">
        <f>NSF!E85</f>
        <v>0</v>
      </c>
      <c r="G83" s="38">
        <f>NSF!T85</f>
        <v>0</v>
      </c>
      <c r="H83" s="93">
        <f>NSF!F85</f>
        <v>0</v>
      </c>
      <c r="I83" s="40">
        <f>NSF!G85</f>
        <v>0</v>
      </c>
      <c r="J83" s="40">
        <f>NSF!T85</f>
        <v>0</v>
      </c>
      <c r="K83" s="41">
        <f>NSF!BD85*NSF!R85</f>
        <v>0</v>
      </c>
      <c r="L83" s="41">
        <f>NSF!Y85</f>
        <v>0</v>
      </c>
      <c r="M83" s="41">
        <f t="shared" si="2"/>
        <v>0</v>
      </c>
      <c r="N83" s="41">
        <f>NSF!Z85</f>
        <v>0</v>
      </c>
      <c r="O83" s="41">
        <f t="shared" si="3"/>
        <v>0</v>
      </c>
    </row>
    <row r="84" spans="2:15" s="28" customFormat="1" ht="16.5" x14ac:dyDescent="0.25">
      <c r="B84" s="38">
        <f>NSF!A86</f>
        <v>0</v>
      </c>
      <c r="C84" s="38">
        <f>NSF!B86</f>
        <v>0</v>
      </c>
      <c r="D84" s="38">
        <f>NSF!C86</f>
        <v>0</v>
      </c>
      <c r="E84" s="39">
        <f>NSF!D86</f>
        <v>0</v>
      </c>
      <c r="F84" s="40">
        <f>NSF!E86</f>
        <v>0</v>
      </c>
      <c r="G84" s="38">
        <f>NSF!T86</f>
        <v>0</v>
      </c>
      <c r="H84" s="93">
        <f>NSF!F86</f>
        <v>0</v>
      </c>
      <c r="I84" s="40">
        <f>NSF!G86</f>
        <v>0</v>
      </c>
      <c r="J84" s="40">
        <f>NSF!T86</f>
        <v>0</v>
      </c>
      <c r="K84" s="41">
        <f>NSF!BD86*NSF!R86</f>
        <v>0</v>
      </c>
      <c r="L84" s="41">
        <f>NSF!Y86</f>
        <v>0</v>
      </c>
      <c r="M84" s="41">
        <f t="shared" si="2"/>
        <v>0</v>
      </c>
      <c r="N84" s="41">
        <f>NSF!Z86</f>
        <v>0</v>
      </c>
      <c r="O84" s="41">
        <f t="shared" si="3"/>
        <v>0</v>
      </c>
    </row>
    <row r="85" spans="2:15" s="28" customFormat="1" ht="16.5" x14ac:dyDescent="0.25">
      <c r="B85" s="38">
        <f>NSF!A87</f>
        <v>0</v>
      </c>
      <c r="C85" s="38">
        <f>NSF!B87</f>
        <v>0</v>
      </c>
      <c r="D85" s="38">
        <f>NSF!C87</f>
        <v>0</v>
      </c>
      <c r="E85" s="39">
        <f>NSF!D87</f>
        <v>0</v>
      </c>
      <c r="F85" s="40">
        <f>NSF!E87</f>
        <v>0</v>
      </c>
      <c r="G85" s="38">
        <f>NSF!T87</f>
        <v>0</v>
      </c>
      <c r="H85" s="93">
        <f>NSF!F87</f>
        <v>0</v>
      </c>
      <c r="I85" s="40">
        <f>NSF!G87</f>
        <v>0</v>
      </c>
      <c r="J85" s="40">
        <f>NSF!T87</f>
        <v>0</v>
      </c>
      <c r="K85" s="41">
        <f>NSF!BD87*NSF!R87</f>
        <v>0</v>
      </c>
      <c r="L85" s="41">
        <f>NSF!Y87</f>
        <v>0</v>
      </c>
      <c r="M85" s="41">
        <f t="shared" si="2"/>
        <v>0</v>
      </c>
      <c r="N85" s="41">
        <f>NSF!Z87</f>
        <v>0</v>
      </c>
      <c r="O85" s="41">
        <f t="shared" si="3"/>
        <v>0</v>
      </c>
    </row>
    <row r="86" spans="2:15" s="28" customFormat="1" ht="16.5" x14ac:dyDescent="0.25">
      <c r="B86" s="38">
        <f>NSF!A88</f>
        <v>0</v>
      </c>
      <c r="C86" s="38">
        <f>NSF!B88</f>
        <v>0</v>
      </c>
      <c r="D86" s="38">
        <f>NSF!C88</f>
        <v>0</v>
      </c>
      <c r="E86" s="39">
        <f>NSF!D88</f>
        <v>0</v>
      </c>
      <c r="F86" s="40">
        <f>NSF!E88</f>
        <v>0</v>
      </c>
      <c r="G86" s="38">
        <f>NSF!T88</f>
        <v>0</v>
      </c>
      <c r="H86" s="93">
        <f>NSF!F88</f>
        <v>0</v>
      </c>
      <c r="I86" s="40">
        <f>NSF!G88</f>
        <v>0</v>
      </c>
      <c r="J86" s="40">
        <f>NSF!T88</f>
        <v>0</v>
      </c>
      <c r="K86" s="41">
        <f>NSF!BD88*NSF!R88</f>
        <v>0</v>
      </c>
      <c r="L86" s="41">
        <f>NSF!Y88</f>
        <v>0</v>
      </c>
      <c r="M86" s="41">
        <f t="shared" si="2"/>
        <v>0</v>
      </c>
      <c r="N86" s="41">
        <f>NSF!Z88</f>
        <v>0</v>
      </c>
      <c r="O86" s="41">
        <f t="shared" si="3"/>
        <v>0</v>
      </c>
    </row>
    <row r="87" spans="2:15" s="28" customFormat="1" ht="16.5" x14ac:dyDescent="0.25">
      <c r="B87" s="38">
        <f>NSF!A89</f>
        <v>0</v>
      </c>
      <c r="C87" s="38">
        <f>NSF!B89</f>
        <v>0</v>
      </c>
      <c r="D87" s="38">
        <f>NSF!C89</f>
        <v>0</v>
      </c>
      <c r="E87" s="39">
        <f>NSF!D89</f>
        <v>0</v>
      </c>
      <c r="F87" s="40">
        <f>NSF!E89</f>
        <v>0</v>
      </c>
      <c r="G87" s="38">
        <f>NSF!T89</f>
        <v>0</v>
      </c>
      <c r="H87" s="93">
        <f>NSF!F89</f>
        <v>0</v>
      </c>
      <c r="I87" s="40">
        <f>NSF!G89</f>
        <v>0</v>
      </c>
      <c r="J87" s="40">
        <f>NSF!T89</f>
        <v>0</v>
      </c>
      <c r="K87" s="41">
        <f>NSF!BD89*NSF!R89</f>
        <v>0</v>
      </c>
      <c r="L87" s="41">
        <f>NSF!Y89</f>
        <v>0</v>
      </c>
      <c r="M87" s="41">
        <f t="shared" si="2"/>
        <v>0</v>
      </c>
      <c r="N87" s="41">
        <f>NSF!Z89</f>
        <v>0</v>
      </c>
      <c r="O87" s="41">
        <f t="shared" si="3"/>
        <v>0</v>
      </c>
    </row>
    <row r="88" spans="2:15" s="28" customFormat="1" ht="16.5" x14ac:dyDescent="0.25">
      <c r="B88" s="38">
        <f>NSF!A90</f>
        <v>0</v>
      </c>
      <c r="C88" s="38">
        <f>NSF!B90</f>
        <v>0</v>
      </c>
      <c r="D88" s="38">
        <f>NSF!C90</f>
        <v>0</v>
      </c>
      <c r="E88" s="39">
        <f>NSF!D90</f>
        <v>0</v>
      </c>
      <c r="F88" s="40">
        <f>NSF!E90</f>
        <v>0</v>
      </c>
      <c r="G88" s="38">
        <f>NSF!T90</f>
        <v>0</v>
      </c>
      <c r="H88" s="93">
        <f>NSF!F90</f>
        <v>0</v>
      </c>
      <c r="I88" s="40">
        <f>NSF!G90</f>
        <v>0</v>
      </c>
      <c r="J88" s="40">
        <f>NSF!T90</f>
        <v>0</v>
      </c>
      <c r="K88" s="41">
        <f>NSF!BD90*NSF!R90</f>
        <v>0</v>
      </c>
      <c r="L88" s="41">
        <f>NSF!Y90</f>
        <v>0</v>
      </c>
      <c r="M88" s="41">
        <f t="shared" si="2"/>
        <v>0</v>
      </c>
      <c r="N88" s="41">
        <f>NSF!Z90</f>
        <v>0</v>
      </c>
      <c r="O88" s="41">
        <f t="shared" si="3"/>
        <v>0</v>
      </c>
    </row>
    <row r="89" spans="2:15" s="28" customFormat="1" ht="16.5" x14ac:dyDescent="0.25">
      <c r="B89" s="38">
        <f>NSF!A91</f>
        <v>0</v>
      </c>
      <c r="C89" s="38">
        <f>NSF!B91</f>
        <v>0</v>
      </c>
      <c r="D89" s="38">
        <f>NSF!C91</f>
        <v>0</v>
      </c>
      <c r="E89" s="39">
        <f>NSF!D91</f>
        <v>0</v>
      </c>
      <c r="F89" s="40">
        <f>NSF!E91</f>
        <v>0</v>
      </c>
      <c r="G89" s="38">
        <f>NSF!T91</f>
        <v>0</v>
      </c>
      <c r="H89" s="93">
        <f>NSF!F91</f>
        <v>0</v>
      </c>
      <c r="I89" s="40">
        <f>NSF!G91</f>
        <v>0</v>
      </c>
      <c r="J89" s="40">
        <f>NSF!T91</f>
        <v>0</v>
      </c>
      <c r="K89" s="41">
        <f>NSF!BD91*NSF!R91</f>
        <v>0</v>
      </c>
      <c r="L89" s="41">
        <f>NSF!Y91</f>
        <v>0</v>
      </c>
      <c r="M89" s="41">
        <f t="shared" si="2"/>
        <v>0</v>
      </c>
      <c r="N89" s="41">
        <f>NSF!Z91</f>
        <v>0</v>
      </c>
      <c r="O89" s="41">
        <f t="shared" si="3"/>
        <v>0</v>
      </c>
    </row>
    <row r="90" spans="2:15" s="28" customFormat="1" ht="16.5" x14ac:dyDescent="0.25">
      <c r="B90" s="38">
        <f>NSF!A92</f>
        <v>0</v>
      </c>
      <c r="C90" s="38">
        <f>NSF!B92</f>
        <v>0</v>
      </c>
      <c r="D90" s="38">
        <f>NSF!C92</f>
        <v>0</v>
      </c>
      <c r="E90" s="39">
        <f>NSF!D92</f>
        <v>0</v>
      </c>
      <c r="F90" s="40">
        <f>NSF!E92</f>
        <v>0</v>
      </c>
      <c r="G90" s="38">
        <f>NSF!T92</f>
        <v>0</v>
      </c>
      <c r="H90" s="93">
        <f>NSF!F92</f>
        <v>0</v>
      </c>
      <c r="I90" s="40">
        <f>NSF!G92</f>
        <v>0</v>
      </c>
      <c r="J90" s="40">
        <f>NSF!T92</f>
        <v>0</v>
      </c>
      <c r="K90" s="41">
        <f>NSF!BD92*NSF!R92</f>
        <v>0</v>
      </c>
      <c r="L90" s="41">
        <f>NSF!Y92</f>
        <v>0</v>
      </c>
      <c r="M90" s="41">
        <f t="shared" si="2"/>
        <v>0</v>
      </c>
      <c r="N90" s="41">
        <f>NSF!Z92</f>
        <v>0</v>
      </c>
      <c r="O90" s="41">
        <f t="shared" si="3"/>
        <v>0</v>
      </c>
    </row>
    <row r="91" spans="2:15" s="28" customFormat="1" ht="16.5" x14ac:dyDescent="0.25">
      <c r="B91" s="38">
        <f>NSF!A93</f>
        <v>0</v>
      </c>
      <c r="C91" s="38">
        <f>NSF!B93</f>
        <v>0</v>
      </c>
      <c r="D91" s="38">
        <f>NSF!C93</f>
        <v>0</v>
      </c>
      <c r="E91" s="39">
        <f>NSF!D93</f>
        <v>0</v>
      </c>
      <c r="F91" s="40">
        <f>NSF!E93</f>
        <v>0</v>
      </c>
      <c r="G91" s="38">
        <f>NSF!T93</f>
        <v>0</v>
      </c>
      <c r="H91" s="93">
        <f>NSF!F93</f>
        <v>0</v>
      </c>
      <c r="I91" s="40">
        <f>NSF!G93</f>
        <v>0</v>
      </c>
      <c r="J91" s="40">
        <f>NSF!T93</f>
        <v>0</v>
      </c>
      <c r="K91" s="41">
        <f>NSF!BD93*NSF!R93</f>
        <v>0</v>
      </c>
      <c r="L91" s="41">
        <f>NSF!Y93</f>
        <v>0</v>
      </c>
      <c r="M91" s="41">
        <f t="shared" si="2"/>
        <v>0</v>
      </c>
      <c r="N91" s="41">
        <f>NSF!Z93</f>
        <v>0</v>
      </c>
      <c r="O91" s="41">
        <f t="shared" si="3"/>
        <v>0</v>
      </c>
    </row>
    <row r="92" spans="2:15" s="28" customFormat="1" ht="16.5" x14ac:dyDescent="0.25">
      <c r="B92" s="38">
        <f>NSF!A94</f>
        <v>0</v>
      </c>
      <c r="C92" s="38">
        <f>NSF!B94</f>
        <v>0</v>
      </c>
      <c r="D92" s="38">
        <f>NSF!C94</f>
        <v>0</v>
      </c>
      <c r="E92" s="39">
        <f>NSF!D94</f>
        <v>0</v>
      </c>
      <c r="F92" s="40">
        <f>NSF!E94</f>
        <v>0</v>
      </c>
      <c r="G92" s="38">
        <f>NSF!T94</f>
        <v>0</v>
      </c>
      <c r="H92" s="93">
        <f>NSF!F94</f>
        <v>0</v>
      </c>
      <c r="I92" s="40">
        <f>NSF!G94</f>
        <v>0</v>
      </c>
      <c r="J92" s="40">
        <f>NSF!T94</f>
        <v>0</v>
      </c>
      <c r="K92" s="41">
        <f>NSF!BD94*NSF!R94</f>
        <v>0</v>
      </c>
      <c r="L92" s="41">
        <f>NSF!Y94</f>
        <v>0</v>
      </c>
      <c r="M92" s="41">
        <f t="shared" si="2"/>
        <v>0</v>
      </c>
      <c r="N92" s="41">
        <f>NSF!Z94</f>
        <v>0</v>
      </c>
      <c r="O92" s="41">
        <f t="shared" si="3"/>
        <v>0</v>
      </c>
    </row>
    <row r="93" spans="2:15" s="28" customFormat="1" ht="16.5" x14ac:dyDescent="0.25">
      <c r="B93" s="38">
        <f>NSF!A95</f>
        <v>0</v>
      </c>
      <c r="C93" s="38">
        <f>NSF!B95</f>
        <v>0</v>
      </c>
      <c r="D93" s="38">
        <f>NSF!C95</f>
        <v>0</v>
      </c>
      <c r="E93" s="39">
        <f>NSF!D95</f>
        <v>0</v>
      </c>
      <c r="F93" s="40">
        <f>NSF!E95</f>
        <v>0</v>
      </c>
      <c r="G93" s="38">
        <f>NSF!T95</f>
        <v>0</v>
      </c>
      <c r="H93" s="93">
        <f>NSF!F95</f>
        <v>0</v>
      </c>
      <c r="I93" s="40">
        <f>NSF!G95</f>
        <v>0</v>
      </c>
      <c r="J93" s="40">
        <f>NSF!T95</f>
        <v>0</v>
      </c>
      <c r="K93" s="41">
        <f>NSF!BD95*NSF!R95</f>
        <v>0</v>
      </c>
      <c r="L93" s="41">
        <f>NSF!Y95</f>
        <v>0</v>
      </c>
      <c r="M93" s="41">
        <f t="shared" si="2"/>
        <v>0</v>
      </c>
      <c r="N93" s="41">
        <f>NSF!Z95</f>
        <v>0</v>
      </c>
      <c r="O93" s="41">
        <f t="shared" si="3"/>
        <v>0</v>
      </c>
    </row>
    <row r="94" spans="2:15" s="28" customFormat="1" ht="16.5" x14ac:dyDescent="0.25">
      <c r="B94" s="38">
        <f>NSF!A96</f>
        <v>0</v>
      </c>
      <c r="C94" s="38">
        <f>NSF!B96</f>
        <v>0</v>
      </c>
      <c r="D94" s="38">
        <f>NSF!C96</f>
        <v>0</v>
      </c>
      <c r="E94" s="39">
        <f>NSF!D96</f>
        <v>0</v>
      </c>
      <c r="F94" s="40">
        <f>NSF!E96</f>
        <v>0</v>
      </c>
      <c r="G94" s="38">
        <f>NSF!T96</f>
        <v>0</v>
      </c>
      <c r="H94" s="93">
        <f>NSF!F96</f>
        <v>0</v>
      </c>
      <c r="I94" s="40">
        <f>NSF!G96</f>
        <v>0</v>
      </c>
      <c r="J94" s="40">
        <f>NSF!T96</f>
        <v>0</v>
      </c>
      <c r="K94" s="41">
        <f>NSF!BD96*NSF!R96</f>
        <v>0</v>
      </c>
      <c r="L94" s="41">
        <f>NSF!Y96</f>
        <v>0</v>
      </c>
      <c r="M94" s="41">
        <f t="shared" si="2"/>
        <v>0</v>
      </c>
      <c r="N94" s="41">
        <f>NSF!Z96</f>
        <v>0</v>
      </c>
      <c r="O94" s="41">
        <f t="shared" si="3"/>
        <v>0</v>
      </c>
    </row>
    <row r="95" spans="2:15" s="28" customFormat="1" ht="16.5" x14ac:dyDescent="0.25">
      <c r="B95" s="38">
        <f>NSF!A97</f>
        <v>0</v>
      </c>
      <c r="C95" s="38">
        <f>NSF!B97</f>
        <v>0</v>
      </c>
      <c r="D95" s="38">
        <f>NSF!C97</f>
        <v>0</v>
      </c>
      <c r="E95" s="39">
        <f>NSF!D97</f>
        <v>0</v>
      </c>
      <c r="F95" s="40">
        <f>NSF!E97</f>
        <v>0</v>
      </c>
      <c r="G95" s="38">
        <f>NSF!T97</f>
        <v>0</v>
      </c>
      <c r="H95" s="93">
        <f>NSF!F97</f>
        <v>0</v>
      </c>
      <c r="I95" s="40">
        <f>NSF!G97</f>
        <v>0</v>
      </c>
      <c r="J95" s="40">
        <f>NSF!T97</f>
        <v>0</v>
      </c>
      <c r="K95" s="41">
        <f>NSF!BD97*NSF!R97</f>
        <v>0</v>
      </c>
      <c r="L95" s="41">
        <f>NSF!Y97</f>
        <v>0</v>
      </c>
      <c r="M95" s="41">
        <f t="shared" si="2"/>
        <v>0</v>
      </c>
      <c r="N95" s="41">
        <f>NSF!Z97</f>
        <v>0</v>
      </c>
      <c r="O95" s="41">
        <f t="shared" si="3"/>
        <v>0</v>
      </c>
    </row>
    <row r="96" spans="2:15" s="28" customFormat="1" ht="16.5" x14ac:dyDescent="0.25">
      <c r="B96" s="38">
        <f>NSF!A98</f>
        <v>0</v>
      </c>
      <c r="C96" s="38">
        <f>NSF!B98</f>
        <v>0</v>
      </c>
      <c r="D96" s="38">
        <f>NSF!C98</f>
        <v>0</v>
      </c>
      <c r="E96" s="39">
        <f>NSF!D98</f>
        <v>0</v>
      </c>
      <c r="F96" s="40">
        <f>NSF!E98</f>
        <v>0</v>
      </c>
      <c r="G96" s="38">
        <f>NSF!T98</f>
        <v>0</v>
      </c>
      <c r="H96" s="93">
        <f>NSF!F98</f>
        <v>0</v>
      </c>
      <c r="I96" s="40">
        <f>NSF!G98</f>
        <v>0</v>
      </c>
      <c r="J96" s="40">
        <f>NSF!T98</f>
        <v>0</v>
      </c>
      <c r="K96" s="41">
        <f>NSF!BD98*NSF!R98</f>
        <v>0</v>
      </c>
      <c r="L96" s="41">
        <f>NSF!Y98</f>
        <v>0</v>
      </c>
      <c r="M96" s="41">
        <f t="shared" si="2"/>
        <v>0</v>
      </c>
      <c r="N96" s="41">
        <f>NSF!Z98</f>
        <v>0</v>
      </c>
      <c r="O96" s="41">
        <f t="shared" si="3"/>
        <v>0</v>
      </c>
    </row>
    <row r="97" spans="2:15" s="28" customFormat="1" ht="16.5" x14ac:dyDescent="0.25">
      <c r="B97" s="38">
        <f>NSF!A99</f>
        <v>0</v>
      </c>
      <c r="C97" s="38">
        <f>NSF!B99</f>
        <v>0</v>
      </c>
      <c r="D97" s="38">
        <f>NSF!C99</f>
        <v>0</v>
      </c>
      <c r="E97" s="39">
        <f>NSF!D99</f>
        <v>0</v>
      </c>
      <c r="F97" s="40">
        <f>NSF!E99</f>
        <v>0</v>
      </c>
      <c r="G97" s="38">
        <f>NSF!T99</f>
        <v>0</v>
      </c>
      <c r="H97" s="93">
        <f>NSF!F99</f>
        <v>0</v>
      </c>
      <c r="I97" s="40">
        <f>NSF!G99</f>
        <v>0</v>
      </c>
      <c r="J97" s="40">
        <f>NSF!T99</f>
        <v>0</v>
      </c>
      <c r="K97" s="41">
        <f>NSF!BD99*NSF!R99</f>
        <v>0</v>
      </c>
      <c r="L97" s="41">
        <f>NSF!Y99</f>
        <v>0</v>
      </c>
      <c r="M97" s="41">
        <f t="shared" si="2"/>
        <v>0</v>
      </c>
      <c r="N97" s="41">
        <f>NSF!Z99</f>
        <v>0</v>
      </c>
      <c r="O97" s="41">
        <f t="shared" si="3"/>
        <v>0</v>
      </c>
    </row>
    <row r="98" spans="2:15" s="28" customFormat="1" ht="16.5" x14ac:dyDescent="0.25">
      <c r="B98" s="38">
        <f>NSF!A100</f>
        <v>0</v>
      </c>
      <c r="C98" s="38">
        <f>NSF!B100</f>
        <v>0</v>
      </c>
      <c r="D98" s="38">
        <f>NSF!C100</f>
        <v>0</v>
      </c>
      <c r="E98" s="39">
        <f>NSF!D100</f>
        <v>0</v>
      </c>
      <c r="F98" s="40">
        <f>NSF!E100</f>
        <v>0</v>
      </c>
      <c r="G98" s="38">
        <f>NSF!T100</f>
        <v>0</v>
      </c>
      <c r="H98" s="93">
        <f>NSF!F100</f>
        <v>0</v>
      </c>
      <c r="I98" s="40">
        <f>NSF!G100</f>
        <v>0</v>
      </c>
      <c r="J98" s="40">
        <f>NSF!T100</f>
        <v>0</v>
      </c>
      <c r="K98" s="41">
        <f>NSF!BD100*NSF!R100</f>
        <v>0</v>
      </c>
      <c r="L98" s="41">
        <f>NSF!Y100</f>
        <v>0</v>
      </c>
      <c r="M98" s="41">
        <f t="shared" si="2"/>
        <v>0</v>
      </c>
      <c r="N98" s="41">
        <f>NSF!Z100</f>
        <v>0</v>
      </c>
      <c r="O98" s="41">
        <f t="shared" si="3"/>
        <v>0</v>
      </c>
    </row>
    <row r="99" spans="2:15" s="28" customFormat="1" ht="16.5" x14ac:dyDescent="0.25">
      <c r="B99" s="38">
        <f>NSF!A101</f>
        <v>0</v>
      </c>
      <c r="C99" s="38">
        <f>NSF!B101</f>
        <v>0</v>
      </c>
      <c r="D99" s="38">
        <f>NSF!C101</f>
        <v>0</v>
      </c>
      <c r="E99" s="39">
        <f>NSF!D101</f>
        <v>0</v>
      </c>
      <c r="F99" s="40">
        <f>NSF!E101</f>
        <v>0</v>
      </c>
      <c r="G99" s="38">
        <f>NSF!T101</f>
        <v>0</v>
      </c>
      <c r="H99" s="93">
        <f>NSF!F101</f>
        <v>0</v>
      </c>
      <c r="I99" s="40">
        <f>NSF!G101</f>
        <v>0</v>
      </c>
      <c r="J99" s="40">
        <f>NSF!T101</f>
        <v>0</v>
      </c>
      <c r="K99" s="41">
        <f>NSF!BD101*NSF!R101</f>
        <v>0</v>
      </c>
      <c r="L99" s="41">
        <f>NSF!Y101</f>
        <v>0</v>
      </c>
      <c r="M99" s="41">
        <f t="shared" si="2"/>
        <v>0</v>
      </c>
      <c r="N99" s="41">
        <f>NSF!Z101</f>
        <v>0</v>
      </c>
      <c r="O99" s="41">
        <f t="shared" si="3"/>
        <v>0</v>
      </c>
    </row>
    <row r="100" spans="2:15" s="28" customFormat="1" ht="16.5" x14ac:dyDescent="0.25">
      <c r="B100" s="38">
        <f>NSF!A102</f>
        <v>0</v>
      </c>
      <c r="C100" s="38">
        <f>NSF!B102</f>
        <v>0</v>
      </c>
      <c r="D100" s="38">
        <f>NSF!C102</f>
        <v>0</v>
      </c>
      <c r="E100" s="39">
        <f>NSF!D102</f>
        <v>0</v>
      </c>
      <c r="F100" s="40">
        <f>NSF!E102</f>
        <v>0</v>
      </c>
      <c r="G100" s="38">
        <f>NSF!T102</f>
        <v>0</v>
      </c>
      <c r="H100" s="93">
        <f>NSF!F102</f>
        <v>0</v>
      </c>
      <c r="I100" s="40">
        <f>NSF!G102</f>
        <v>0</v>
      </c>
      <c r="J100" s="40">
        <f>NSF!T102</f>
        <v>0</v>
      </c>
      <c r="K100" s="41">
        <f>NSF!BD102*NSF!R102</f>
        <v>0</v>
      </c>
      <c r="L100" s="41">
        <f>NSF!Y102</f>
        <v>0</v>
      </c>
      <c r="M100" s="41">
        <f t="shared" si="2"/>
        <v>0</v>
      </c>
      <c r="N100" s="41">
        <f>NSF!Z102</f>
        <v>0</v>
      </c>
      <c r="O100" s="41">
        <f t="shared" si="3"/>
        <v>0</v>
      </c>
    </row>
    <row r="101" spans="2:15" s="28" customFormat="1" ht="16.5" x14ac:dyDescent="0.25">
      <c r="B101" s="38">
        <f>NSF!A103</f>
        <v>0</v>
      </c>
      <c r="C101" s="38">
        <f>NSF!B103</f>
        <v>0</v>
      </c>
      <c r="D101" s="38">
        <f>NSF!C103</f>
        <v>0</v>
      </c>
      <c r="E101" s="39">
        <f>NSF!D103</f>
        <v>0</v>
      </c>
      <c r="F101" s="40">
        <f>NSF!E103</f>
        <v>0</v>
      </c>
      <c r="G101" s="38">
        <f>NSF!T103</f>
        <v>0</v>
      </c>
      <c r="H101" s="93">
        <f>NSF!F103</f>
        <v>0</v>
      </c>
      <c r="I101" s="40">
        <f>NSF!G103</f>
        <v>0</v>
      </c>
      <c r="J101" s="40">
        <f>NSF!T103</f>
        <v>0</v>
      </c>
      <c r="K101" s="41">
        <f>NSF!BD103*NSF!R103</f>
        <v>0</v>
      </c>
      <c r="L101" s="41">
        <f>NSF!Y103</f>
        <v>0</v>
      </c>
      <c r="M101" s="41">
        <f t="shared" si="2"/>
        <v>0</v>
      </c>
      <c r="N101" s="41">
        <f>NSF!Z103</f>
        <v>0</v>
      </c>
      <c r="O101" s="41">
        <f t="shared" si="3"/>
        <v>0</v>
      </c>
    </row>
    <row r="102" spans="2:15" s="28" customFormat="1" ht="16.5" x14ac:dyDescent="0.25">
      <c r="B102" s="38">
        <f>NSF!A104</f>
        <v>0</v>
      </c>
      <c r="C102" s="38">
        <f>NSF!B104</f>
        <v>0</v>
      </c>
      <c r="D102" s="38">
        <f>NSF!C104</f>
        <v>0</v>
      </c>
      <c r="E102" s="39">
        <f>NSF!D104</f>
        <v>0</v>
      </c>
      <c r="F102" s="40">
        <f>NSF!E104</f>
        <v>0</v>
      </c>
      <c r="G102" s="38">
        <f>NSF!T104</f>
        <v>0</v>
      </c>
      <c r="H102" s="93">
        <f>NSF!F104</f>
        <v>0</v>
      </c>
      <c r="I102" s="40">
        <f>NSF!G104</f>
        <v>0</v>
      </c>
      <c r="J102" s="40">
        <f>NSF!T104</f>
        <v>0</v>
      </c>
      <c r="K102" s="41">
        <f>NSF!BD104*NSF!R104</f>
        <v>0</v>
      </c>
      <c r="L102" s="41">
        <f>NSF!Y104</f>
        <v>0</v>
      </c>
      <c r="M102" s="41">
        <f t="shared" si="2"/>
        <v>0</v>
      </c>
      <c r="N102" s="41">
        <f>NSF!Z104</f>
        <v>0</v>
      </c>
      <c r="O102" s="41">
        <f t="shared" si="3"/>
        <v>0</v>
      </c>
    </row>
    <row r="103" spans="2:15" s="28" customFormat="1" ht="16.5" x14ac:dyDescent="0.25">
      <c r="B103" s="38">
        <f>NSF!A105</f>
        <v>0</v>
      </c>
      <c r="C103" s="38">
        <f>NSF!B105</f>
        <v>0</v>
      </c>
      <c r="D103" s="38">
        <f>NSF!C105</f>
        <v>0</v>
      </c>
      <c r="E103" s="39">
        <f>NSF!D105</f>
        <v>0</v>
      </c>
      <c r="F103" s="40">
        <f>NSF!E105</f>
        <v>0</v>
      </c>
      <c r="G103" s="38">
        <f>NSF!T105</f>
        <v>0</v>
      </c>
      <c r="H103" s="93">
        <f>NSF!F105</f>
        <v>0</v>
      </c>
      <c r="I103" s="40">
        <f>NSF!G105</f>
        <v>0</v>
      </c>
      <c r="J103" s="40">
        <f>NSF!T105</f>
        <v>0</v>
      </c>
      <c r="K103" s="41">
        <f>NSF!BD105*NSF!R105</f>
        <v>0</v>
      </c>
      <c r="L103" s="41">
        <f>NSF!Y105</f>
        <v>0</v>
      </c>
      <c r="M103" s="41">
        <f t="shared" si="2"/>
        <v>0</v>
      </c>
      <c r="N103" s="41">
        <f>NSF!Z105</f>
        <v>0</v>
      </c>
      <c r="O103" s="41">
        <f t="shared" si="3"/>
        <v>0</v>
      </c>
    </row>
    <row r="104" spans="2:15" s="28" customFormat="1" ht="16.5" x14ac:dyDescent="0.25">
      <c r="B104" s="38">
        <f>NSF!A106</f>
        <v>0</v>
      </c>
      <c r="C104" s="38">
        <f>NSF!B106</f>
        <v>0</v>
      </c>
      <c r="D104" s="38">
        <f>NSF!C106</f>
        <v>0</v>
      </c>
      <c r="E104" s="39">
        <f>NSF!D106</f>
        <v>0</v>
      </c>
      <c r="F104" s="40">
        <f>NSF!E106</f>
        <v>0</v>
      </c>
      <c r="G104" s="38">
        <f>NSF!T106</f>
        <v>0</v>
      </c>
      <c r="H104" s="93">
        <f>NSF!F106</f>
        <v>0</v>
      </c>
      <c r="I104" s="40">
        <f>NSF!G106</f>
        <v>0</v>
      </c>
      <c r="J104" s="40">
        <f>NSF!T106</f>
        <v>0</v>
      </c>
      <c r="K104" s="41">
        <f>NSF!BD106*NSF!R106</f>
        <v>0</v>
      </c>
      <c r="L104" s="41">
        <f>NSF!Y106</f>
        <v>0</v>
      </c>
      <c r="M104" s="41">
        <f t="shared" si="2"/>
        <v>0</v>
      </c>
      <c r="N104" s="41">
        <f>NSF!Z106</f>
        <v>0</v>
      </c>
      <c r="O104" s="41">
        <f t="shared" si="3"/>
        <v>0</v>
      </c>
    </row>
    <row r="105" spans="2:15" s="28" customFormat="1" ht="16.5" x14ac:dyDescent="0.25">
      <c r="B105" s="38">
        <f>NSF!A107</f>
        <v>0</v>
      </c>
      <c r="C105" s="38">
        <f>NSF!B107</f>
        <v>0</v>
      </c>
      <c r="D105" s="38">
        <f>NSF!C107</f>
        <v>0</v>
      </c>
      <c r="E105" s="39">
        <f>NSF!D107</f>
        <v>0</v>
      </c>
      <c r="F105" s="40">
        <f>NSF!E107</f>
        <v>0</v>
      </c>
      <c r="G105" s="38">
        <f>NSF!T107</f>
        <v>0</v>
      </c>
      <c r="H105" s="93">
        <f>NSF!F107</f>
        <v>0</v>
      </c>
      <c r="I105" s="40">
        <f>NSF!G107</f>
        <v>0</v>
      </c>
      <c r="J105" s="40">
        <f>NSF!T107</f>
        <v>0</v>
      </c>
      <c r="K105" s="41">
        <f>NSF!BD107*NSF!R107</f>
        <v>0</v>
      </c>
      <c r="L105" s="41">
        <f>NSF!Y107</f>
        <v>0</v>
      </c>
      <c r="M105" s="41">
        <f t="shared" si="2"/>
        <v>0</v>
      </c>
      <c r="N105" s="41">
        <f>NSF!Z107</f>
        <v>0</v>
      </c>
      <c r="O105" s="41">
        <f t="shared" si="3"/>
        <v>0</v>
      </c>
    </row>
    <row r="106" spans="2:15" s="28" customFormat="1" ht="16.5" x14ac:dyDescent="0.25">
      <c r="B106" s="38">
        <f>NSF!A108</f>
        <v>0</v>
      </c>
      <c r="C106" s="38">
        <f>NSF!B108</f>
        <v>0</v>
      </c>
      <c r="D106" s="38">
        <f>NSF!C108</f>
        <v>0</v>
      </c>
      <c r="E106" s="39">
        <f>NSF!D108</f>
        <v>0</v>
      </c>
      <c r="F106" s="40">
        <f>NSF!E108</f>
        <v>0</v>
      </c>
      <c r="G106" s="38">
        <f>NSF!T108</f>
        <v>0</v>
      </c>
      <c r="H106" s="93">
        <f>NSF!F108</f>
        <v>0</v>
      </c>
      <c r="I106" s="40">
        <f>NSF!G108</f>
        <v>0</v>
      </c>
      <c r="J106" s="40">
        <f>NSF!T108</f>
        <v>0</v>
      </c>
      <c r="K106" s="41">
        <f>NSF!BD108*NSF!R108</f>
        <v>0</v>
      </c>
      <c r="L106" s="41">
        <f>NSF!Y108</f>
        <v>0</v>
      </c>
      <c r="M106" s="41">
        <f t="shared" si="2"/>
        <v>0</v>
      </c>
      <c r="N106" s="41">
        <f>NSF!Z108</f>
        <v>0</v>
      </c>
      <c r="O106" s="41">
        <f t="shared" si="3"/>
        <v>0</v>
      </c>
    </row>
    <row r="107" spans="2:15" s="28" customFormat="1" ht="16.5" x14ac:dyDescent="0.25">
      <c r="B107" s="38">
        <f>NSF!A109</f>
        <v>0</v>
      </c>
      <c r="C107" s="38">
        <f>NSF!B109</f>
        <v>0</v>
      </c>
      <c r="D107" s="38">
        <f>NSF!C109</f>
        <v>0</v>
      </c>
      <c r="E107" s="39">
        <f>NSF!D109</f>
        <v>0</v>
      </c>
      <c r="F107" s="40">
        <f>NSF!E109</f>
        <v>0</v>
      </c>
      <c r="G107" s="38">
        <f>NSF!T109</f>
        <v>0</v>
      </c>
      <c r="H107" s="93">
        <f>NSF!F109</f>
        <v>0</v>
      </c>
      <c r="I107" s="40">
        <f>NSF!G109</f>
        <v>0</v>
      </c>
      <c r="J107" s="40">
        <f>NSF!T109</f>
        <v>0</v>
      </c>
      <c r="K107" s="41">
        <f>NSF!BD109*NSF!R109</f>
        <v>0</v>
      </c>
      <c r="L107" s="41">
        <f>NSF!Y109</f>
        <v>0</v>
      </c>
      <c r="M107" s="41">
        <f t="shared" si="2"/>
        <v>0</v>
      </c>
      <c r="N107" s="41">
        <f>NSF!Z109</f>
        <v>0</v>
      </c>
      <c r="O107" s="41">
        <f t="shared" si="3"/>
        <v>0</v>
      </c>
    </row>
    <row r="108" spans="2:15" s="28" customFormat="1" ht="16.5" x14ac:dyDescent="0.25">
      <c r="B108" s="38">
        <f>NSF!A110</f>
        <v>0</v>
      </c>
      <c r="C108" s="38">
        <f>NSF!B110</f>
        <v>0</v>
      </c>
      <c r="D108" s="38">
        <f>NSF!C110</f>
        <v>0</v>
      </c>
      <c r="E108" s="39">
        <f>NSF!D110</f>
        <v>0</v>
      </c>
      <c r="F108" s="40">
        <f>NSF!E110</f>
        <v>0</v>
      </c>
      <c r="G108" s="38">
        <f>NSF!T110</f>
        <v>0</v>
      </c>
      <c r="H108" s="93">
        <f>NSF!F110</f>
        <v>0</v>
      </c>
      <c r="I108" s="40">
        <f>NSF!G110</f>
        <v>0</v>
      </c>
      <c r="J108" s="40">
        <f>NSF!T110</f>
        <v>0</v>
      </c>
      <c r="K108" s="41">
        <f>NSF!BD110*NSF!R110</f>
        <v>0</v>
      </c>
      <c r="L108" s="41">
        <f>NSF!Y110</f>
        <v>0</v>
      </c>
      <c r="M108" s="41">
        <f t="shared" si="2"/>
        <v>0</v>
      </c>
      <c r="N108" s="41">
        <f>NSF!Z110</f>
        <v>0</v>
      </c>
      <c r="O108" s="41">
        <f t="shared" si="3"/>
        <v>0</v>
      </c>
    </row>
    <row r="109" spans="2:15" s="28" customFormat="1" ht="16.5" x14ac:dyDescent="0.25">
      <c r="B109" s="38">
        <f>NSF!A111</f>
        <v>0</v>
      </c>
      <c r="C109" s="38">
        <f>NSF!B111</f>
        <v>0</v>
      </c>
      <c r="D109" s="38">
        <f>NSF!C111</f>
        <v>0</v>
      </c>
      <c r="E109" s="39">
        <f>NSF!D111</f>
        <v>0</v>
      </c>
      <c r="F109" s="40">
        <f>NSF!E111</f>
        <v>0</v>
      </c>
      <c r="G109" s="38">
        <f>NSF!T111</f>
        <v>0</v>
      </c>
      <c r="H109" s="93">
        <f>NSF!F111</f>
        <v>0</v>
      </c>
      <c r="I109" s="40">
        <f>NSF!G111</f>
        <v>0</v>
      </c>
      <c r="J109" s="40">
        <f>NSF!T111</f>
        <v>0</v>
      </c>
      <c r="K109" s="41">
        <f>NSF!BD111*NSF!R111</f>
        <v>0</v>
      </c>
      <c r="L109" s="41">
        <f>NSF!Y111</f>
        <v>0</v>
      </c>
      <c r="M109" s="41">
        <f t="shared" si="2"/>
        <v>0</v>
      </c>
      <c r="N109" s="41">
        <f>NSF!Z111</f>
        <v>0</v>
      </c>
      <c r="O109" s="41">
        <f t="shared" si="3"/>
        <v>0</v>
      </c>
    </row>
    <row r="110" spans="2:15" s="28" customFormat="1" ht="16.5" x14ac:dyDescent="0.25">
      <c r="B110" s="38">
        <f>NSF!A112</f>
        <v>0</v>
      </c>
      <c r="C110" s="38">
        <f>NSF!B112</f>
        <v>0</v>
      </c>
      <c r="D110" s="38">
        <f>NSF!C112</f>
        <v>0</v>
      </c>
      <c r="E110" s="39">
        <f>NSF!D112</f>
        <v>0</v>
      </c>
      <c r="F110" s="40">
        <f>NSF!E112</f>
        <v>0</v>
      </c>
      <c r="G110" s="38">
        <f>NSF!T112</f>
        <v>0</v>
      </c>
      <c r="H110" s="93">
        <f>NSF!F112</f>
        <v>0</v>
      </c>
      <c r="I110" s="40">
        <f>NSF!G112</f>
        <v>0</v>
      </c>
      <c r="J110" s="40">
        <f>NSF!T112</f>
        <v>0</v>
      </c>
      <c r="K110" s="41">
        <f>NSF!BD112*NSF!R112</f>
        <v>0</v>
      </c>
      <c r="L110" s="41">
        <f>NSF!Y112</f>
        <v>0</v>
      </c>
      <c r="M110" s="41">
        <f t="shared" si="2"/>
        <v>0</v>
      </c>
      <c r="N110" s="41">
        <f>NSF!Z112</f>
        <v>0</v>
      </c>
      <c r="O110" s="41">
        <f t="shared" si="3"/>
        <v>0</v>
      </c>
    </row>
    <row r="111" spans="2:15" s="28" customFormat="1" ht="16.5" x14ac:dyDescent="0.25">
      <c r="B111" s="38">
        <f>NSF!A113</f>
        <v>0</v>
      </c>
      <c r="C111" s="38">
        <f>NSF!B113</f>
        <v>0</v>
      </c>
      <c r="D111" s="38">
        <f>NSF!C113</f>
        <v>0</v>
      </c>
      <c r="E111" s="39">
        <f>NSF!D113</f>
        <v>0</v>
      </c>
      <c r="F111" s="40">
        <f>NSF!E113</f>
        <v>0</v>
      </c>
      <c r="G111" s="38">
        <f>NSF!T113</f>
        <v>0</v>
      </c>
      <c r="H111" s="93">
        <f>NSF!F113</f>
        <v>0</v>
      </c>
      <c r="I111" s="40">
        <f>NSF!G113</f>
        <v>0</v>
      </c>
      <c r="J111" s="40">
        <f>NSF!T113</f>
        <v>0</v>
      </c>
      <c r="K111" s="41">
        <f>NSF!BD113*NSF!R113</f>
        <v>0</v>
      </c>
      <c r="L111" s="41">
        <f>NSF!Y113</f>
        <v>0</v>
      </c>
      <c r="M111" s="41">
        <f t="shared" si="2"/>
        <v>0</v>
      </c>
      <c r="N111" s="41">
        <f>NSF!Z113</f>
        <v>0</v>
      </c>
      <c r="O111" s="41">
        <f t="shared" si="3"/>
        <v>0</v>
      </c>
    </row>
    <row r="112" spans="2:15" s="28" customFormat="1" ht="16.5" x14ac:dyDescent="0.25">
      <c r="B112" s="38">
        <f>NSF!A114</f>
        <v>0</v>
      </c>
      <c r="C112" s="38">
        <f>NSF!B114</f>
        <v>0</v>
      </c>
      <c r="D112" s="38">
        <f>NSF!C114</f>
        <v>0</v>
      </c>
      <c r="E112" s="39">
        <f>NSF!D114</f>
        <v>0</v>
      </c>
      <c r="F112" s="40">
        <f>NSF!E114</f>
        <v>0</v>
      </c>
      <c r="G112" s="38">
        <f>NSF!T114</f>
        <v>0</v>
      </c>
      <c r="H112" s="93">
        <f>NSF!F114</f>
        <v>0</v>
      </c>
      <c r="I112" s="40">
        <f>NSF!G114</f>
        <v>0</v>
      </c>
      <c r="J112" s="40">
        <f>NSF!T114</f>
        <v>0</v>
      </c>
      <c r="K112" s="41">
        <f>NSF!BD114*NSF!R114</f>
        <v>0</v>
      </c>
      <c r="L112" s="41">
        <f>NSF!Y114</f>
        <v>0</v>
      </c>
      <c r="M112" s="41">
        <f t="shared" si="2"/>
        <v>0</v>
      </c>
      <c r="N112" s="41">
        <f>NSF!Z114</f>
        <v>0</v>
      </c>
      <c r="O112" s="41">
        <f t="shared" si="3"/>
        <v>0</v>
      </c>
    </row>
    <row r="113" spans="2:15" s="28" customFormat="1" ht="16.5" x14ac:dyDescent="0.25">
      <c r="B113" s="38">
        <f>NSF!A115</f>
        <v>0</v>
      </c>
      <c r="C113" s="38">
        <f>NSF!B115</f>
        <v>0</v>
      </c>
      <c r="D113" s="38">
        <f>NSF!C115</f>
        <v>0</v>
      </c>
      <c r="E113" s="39">
        <f>NSF!D115</f>
        <v>0</v>
      </c>
      <c r="F113" s="40">
        <f>NSF!E115</f>
        <v>0</v>
      </c>
      <c r="G113" s="38">
        <f>NSF!T115</f>
        <v>0</v>
      </c>
      <c r="H113" s="93">
        <f>NSF!F115</f>
        <v>0</v>
      </c>
      <c r="I113" s="40">
        <f>NSF!G115</f>
        <v>0</v>
      </c>
      <c r="J113" s="40">
        <f>NSF!T115</f>
        <v>0</v>
      </c>
      <c r="K113" s="41">
        <f>NSF!BD115*NSF!R115</f>
        <v>0</v>
      </c>
      <c r="L113" s="41">
        <f>NSF!Y115</f>
        <v>0</v>
      </c>
      <c r="M113" s="41">
        <f t="shared" si="2"/>
        <v>0</v>
      </c>
      <c r="N113" s="41">
        <f>NSF!Z115</f>
        <v>0</v>
      </c>
      <c r="O113" s="41">
        <f t="shared" si="3"/>
        <v>0</v>
      </c>
    </row>
    <row r="114" spans="2:15" s="28" customFormat="1" ht="16.5" x14ac:dyDescent="0.25">
      <c r="B114" s="38">
        <f>NSF!A116</f>
        <v>0</v>
      </c>
      <c r="C114" s="38">
        <f>NSF!B116</f>
        <v>0</v>
      </c>
      <c r="D114" s="38">
        <f>NSF!C116</f>
        <v>0</v>
      </c>
      <c r="E114" s="39">
        <f>NSF!D116</f>
        <v>0</v>
      </c>
      <c r="F114" s="40">
        <f>NSF!E116</f>
        <v>0</v>
      </c>
      <c r="G114" s="38">
        <f>NSF!T116</f>
        <v>0</v>
      </c>
      <c r="H114" s="93">
        <f>NSF!F116</f>
        <v>0</v>
      </c>
      <c r="I114" s="40">
        <f>NSF!G116</f>
        <v>0</v>
      </c>
      <c r="J114" s="40">
        <f>NSF!T116</f>
        <v>0</v>
      </c>
      <c r="K114" s="41">
        <f>NSF!BD116*NSF!R116</f>
        <v>0</v>
      </c>
      <c r="L114" s="41">
        <f>NSF!Y116</f>
        <v>0</v>
      </c>
      <c r="M114" s="41">
        <f t="shared" si="2"/>
        <v>0</v>
      </c>
      <c r="N114" s="41">
        <f>NSF!Z116</f>
        <v>0</v>
      </c>
      <c r="O114" s="41">
        <f t="shared" si="3"/>
        <v>0</v>
      </c>
    </row>
    <row r="115" spans="2:15" s="28" customFormat="1" ht="16.5" x14ac:dyDescent="0.25">
      <c r="B115" s="38">
        <f>NSF!A117</f>
        <v>0</v>
      </c>
      <c r="C115" s="38">
        <f>NSF!B117</f>
        <v>0</v>
      </c>
      <c r="D115" s="38">
        <f>NSF!C117</f>
        <v>0</v>
      </c>
      <c r="E115" s="39">
        <f>NSF!D117</f>
        <v>0</v>
      </c>
      <c r="F115" s="40">
        <f>NSF!E117</f>
        <v>0</v>
      </c>
      <c r="G115" s="38">
        <f>NSF!T117</f>
        <v>0</v>
      </c>
      <c r="H115" s="93">
        <f>NSF!F117</f>
        <v>0</v>
      </c>
      <c r="I115" s="40">
        <f>NSF!G117</f>
        <v>0</v>
      </c>
      <c r="J115" s="40">
        <f>NSF!T117</f>
        <v>0</v>
      </c>
      <c r="K115" s="41">
        <f>NSF!BD117*NSF!R117</f>
        <v>0</v>
      </c>
      <c r="L115" s="41">
        <f>NSF!Y117</f>
        <v>0</v>
      </c>
      <c r="M115" s="41">
        <f t="shared" si="2"/>
        <v>0</v>
      </c>
      <c r="N115" s="41">
        <f>NSF!Z117</f>
        <v>0</v>
      </c>
      <c r="O115" s="41">
        <f t="shared" si="3"/>
        <v>0</v>
      </c>
    </row>
    <row r="116" spans="2:15" s="28" customFormat="1" ht="16.5" x14ac:dyDescent="0.25">
      <c r="B116" s="38">
        <f>NSF!A118</f>
        <v>0</v>
      </c>
      <c r="C116" s="38">
        <f>NSF!B118</f>
        <v>0</v>
      </c>
      <c r="D116" s="38">
        <f>NSF!C118</f>
        <v>0</v>
      </c>
      <c r="E116" s="39">
        <f>NSF!D118</f>
        <v>0</v>
      </c>
      <c r="F116" s="40">
        <f>NSF!E118</f>
        <v>0</v>
      </c>
      <c r="G116" s="38">
        <f>NSF!T118</f>
        <v>0</v>
      </c>
      <c r="H116" s="93">
        <f>NSF!F118</f>
        <v>0</v>
      </c>
      <c r="I116" s="40">
        <f>NSF!G118</f>
        <v>0</v>
      </c>
      <c r="J116" s="40">
        <f>NSF!T118</f>
        <v>0</v>
      </c>
      <c r="K116" s="41">
        <f>NSF!BD118*NSF!R118</f>
        <v>0</v>
      </c>
      <c r="L116" s="41">
        <f>NSF!Y118</f>
        <v>0</v>
      </c>
      <c r="M116" s="41">
        <f t="shared" si="2"/>
        <v>0</v>
      </c>
      <c r="N116" s="41">
        <f>NSF!Z118</f>
        <v>0</v>
      </c>
      <c r="O116" s="41">
        <f t="shared" si="3"/>
        <v>0</v>
      </c>
    </row>
    <row r="117" spans="2:15" s="28" customFormat="1" ht="16.5" x14ac:dyDescent="0.25">
      <c r="B117" s="38">
        <f>NSF!A119</f>
        <v>0</v>
      </c>
      <c r="C117" s="38">
        <f>NSF!B119</f>
        <v>0</v>
      </c>
      <c r="D117" s="38">
        <f>NSF!C119</f>
        <v>0</v>
      </c>
      <c r="E117" s="39">
        <f>NSF!D119</f>
        <v>0</v>
      </c>
      <c r="F117" s="40">
        <f>NSF!E119</f>
        <v>0</v>
      </c>
      <c r="G117" s="38">
        <f>NSF!T119</f>
        <v>0</v>
      </c>
      <c r="H117" s="93">
        <f>NSF!F119</f>
        <v>0</v>
      </c>
      <c r="I117" s="40">
        <f>NSF!G119</f>
        <v>0</v>
      </c>
      <c r="J117" s="40">
        <f>NSF!T119</f>
        <v>0</v>
      </c>
      <c r="K117" s="41">
        <f>NSF!BD119*NSF!R119</f>
        <v>0</v>
      </c>
      <c r="L117" s="41">
        <f>NSF!Y119</f>
        <v>0</v>
      </c>
      <c r="M117" s="41">
        <f t="shared" si="2"/>
        <v>0</v>
      </c>
      <c r="N117" s="41">
        <f>NSF!Z119</f>
        <v>0</v>
      </c>
      <c r="O117" s="41">
        <f t="shared" si="3"/>
        <v>0</v>
      </c>
    </row>
    <row r="118" spans="2:15" s="28" customFormat="1" ht="16.5" x14ac:dyDescent="0.25">
      <c r="B118" s="38">
        <f>NSF!A120</f>
        <v>0</v>
      </c>
      <c r="C118" s="38">
        <f>NSF!B120</f>
        <v>0</v>
      </c>
      <c r="D118" s="38">
        <f>NSF!C120</f>
        <v>0</v>
      </c>
      <c r="E118" s="39">
        <f>NSF!D120</f>
        <v>0</v>
      </c>
      <c r="F118" s="40">
        <f>NSF!E120</f>
        <v>0</v>
      </c>
      <c r="G118" s="38">
        <f>NSF!T120</f>
        <v>0</v>
      </c>
      <c r="H118" s="93">
        <f>NSF!F120</f>
        <v>0</v>
      </c>
      <c r="I118" s="40">
        <f>NSF!G120</f>
        <v>0</v>
      </c>
      <c r="J118" s="40">
        <f>NSF!T120</f>
        <v>0</v>
      </c>
      <c r="K118" s="41">
        <f>NSF!BD120*NSF!R120</f>
        <v>0</v>
      </c>
      <c r="L118" s="41">
        <f>NSF!Y120</f>
        <v>0</v>
      </c>
      <c r="M118" s="41">
        <f t="shared" si="2"/>
        <v>0</v>
      </c>
      <c r="N118" s="41">
        <f>NSF!Z120</f>
        <v>0</v>
      </c>
      <c r="O118" s="41">
        <f t="shared" si="3"/>
        <v>0</v>
      </c>
    </row>
    <row r="119" spans="2:15" s="28" customFormat="1" ht="16.5" x14ac:dyDescent="0.25">
      <c r="B119" s="38">
        <f>NSF!A121</f>
        <v>0</v>
      </c>
      <c r="C119" s="38">
        <f>NSF!B121</f>
        <v>0</v>
      </c>
      <c r="D119" s="38">
        <f>NSF!C121</f>
        <v>0</v>
      </c>
      <c r="E119" s="39">
        <f>NSF!D121</f>
        <v>0</v>
      </c>
      <c r="F119" s="40">
        <f>NSF!E121</f>
        <v>0</v>
      </c>
      <c r="G119" s="38">
        <f>NSF!T121</f>
        <v>0</v>
      </c>
      <c r="H119" s="93">
        <f>NSF!F121</f>
        <v>0</v>
      </c>
      <c r="I119" s="40">
        <f>NSF!G121</f>
        <v>0</v>
      </c>
      <c r="J119" s="40">
        <f>NSF!T121</f>
        <v>0</v>
      </c>
      <c r="K119" s="41">
        <f>NSF!BD121*NSF!R121</f>
        <v>0</v>
      </c>
      <c r="L119" s="41">
        <f>NSF!Y121</f>
        <v>0</v>
      </c>
      <c r="M119" s="41">
        <f t="shared" si="2"/>
        <v>0</v>
      </c>
      <c r="N119" s="41">
        <f>NSF!Z121</f>
        <v>0</v>
      </c>
      <c r="O119" s="41">
        <f t="shared" si="3"/>
        <v>0</v>
      </c>
    </row>
    <row r="120" spans="2:15" s="28" customFormat="1" ht="16.5" x14ac:dyDescent="0.25">
      <c r="B120" s="38">
        <f>NSF!A122</f>
        <v>0</v>
      </c>
      <c r="C120" s="38">
        <f>NSF!B122</f>
        <v>0</v>
      </c>
      <c r="D120" s="38">
        <f>NSF!C122</f>
        <v>0</v>
      </c>
      <c r="E120" s="39">
        <f>NSF!D122</f>
        <v>0</v>
      </c>
      <c r="F120" s="40">
        <f>NSF!E122</f>
        <v>0</v>
      </c>
      <c r="G120" s="38">
        <f>NSF!T122</f>
        <v>0</v>
      </c>
      <c r="H120" s="93">
        <f>NSF!F122</f>
        <v>0</v>
      </c>
      <c r="I120" s="40">
        <f>NSF!G122</f>
        <v>0</v>
      </c>
      <c r="J120" s="40">
        <f>NSF!T122</f>
        <v>0</v>
      </c>
      <c r="K120" s="41">
        <f>NSF!BD122*NSF!R122</f>
        <v>0</v>
      </c>
      <c r="L120" s="41">
        <f>NSF!Y122</f>
        <v>0</v>
      </c>
      <c r="M120" s="41">
        <f t="shared" si="2"/>
        <v>0</v>
      </c>
      <c r="N120" s="41">
        <f>NSF!Z122</f>
        <v>0</v>
      </c>
      <c r="O120" s="41">
        <f t="shared" si="3"/>
        <v>0</v>
      </c>
    </row>
    <row r="121" spans="2:15" s="28" customFormat="1" ht="16.5" x14ac:dyDescent="0.25">
      <c r="B121" s="38">
        <f>NSF!A123</f>
        <v>0</v>
      </c>
      <c r="C121" s="38">
        <f>NSF!B123</f>
        <v>0</v>
      </c>
      <c r="D121" s="38">
        <f>NSF!C123</f>
        <v>0</v>
      </c>
      <c r="E121" s="39">
        <f>NSF!D123</f>
        <v>0</v>
      </c>
      <c r="F121" s="40">
        <f>NSF!E123</f>
        <v>0</v>
      </c>
      <c r="G121" s="38">
        <f>NSF!T123</f>
        <v>0</v>
      </c>
      <c r="H121" s="93">
        <f>NSF!F123</f>
        <v>0</v>
      </c>
      <c r="I121" s="40">
        <f>NSF!G123</f>
        <v>0</v>
      </c>
      <c r="J121" s="40">
        <f>NSF!T123</f>
        <v>0</v>
      </c>
      <c r="K121" s="41">
        <f>NSF!BD123*NSF!R123</f>
        <v>0</v>
      </c>
      <c r="L121" s="41">
        <f>NSF!Y123</f>
        <v>0</v>
      </c>
      <c r="M121" s="41">
        <f t="shared" si="2"/>
        <v>0</v>
      </c>
      <c r="N121" s="41">
        <f>NSF!Z123</f>
        <v>0</v>
      </c>
      <c r="O121" s="41">
        <f t="shared" si="3"/>
        <v>0</v>
      </c>
    </row>
    <row r="122" spans="2:15" s="28" customFormat="1" ht="16.5" x14ac:dyDescent="0.25">
      <c r="B122" s="38">
        <f>NSF!A124</f>
        <v>0</v>
      </c>
      <c r="C122" s="38">
        <f>NSF!B124</f>
        <v>0</v>
      </c>
      <c r="D122" s="38">
        <f>NSF!C124</f>
        <v>0</v>
      </c>
      <c r="E122" s="39">
        <f>NSF!D124</f>
        <v>0</v>
      </c>
      <c r="F122" s="40">
        <f>NSF!E124</f>
        <v>0</v>
      </c>
      <c r="G122" s="38">
        <f>NSF!T124</f>
        <v>0</v>
      </c>
      <c r="H122" s="93">
        <f>NSF!F124</f>
        <v>0</v>
      </c>
      <c r="I122" s="40">
        <f>NSF!G124</f>
        <v>0</v>
      </c>
      <c r="J122" s="40">
        <f>NSF!T124</f>
        <v>0</v>
      </c>
      <c r="K122" s="41">
        <f>NSF!BD124*NSF!R124</f>
        <v>0</v>
      </c>
      <c r="L122" s="41">
        <f>NSF!Y124</f>
        <v>0</v>
      </c>
      <c r="M122" s="41">
        <f t="shared" si="2"/>
        <v>0</v>
      </c>
      <c r="N122" s="41">
        <f>NSF!Z124</f>
        <v>0</v>
      </c>
      <c r="O122" s="41">
        <f t="shared" si="3"/>
        <v>0</v>
      </c>
    </row>
    <row r="123" spans="2:15" s="28" customFormat="1" ht="16.5" x14ac:dyDescent="0.25">
      <c r="B123" s="38">
        <f>NSF!A125</f>
        <v>0</v>
      </c>
      <c r="C123" s="38">
        <f>NSF!B125</f>
        <v>0</v>
      </c>
      <c r="D123" s="38">
        <f>NSF!C125</f>
        <v>0</v>
      </c>
      <c r="E123" s="39">
        <f>NSF!D125</f>
        <v>0</v>
      </c>
      <c r="F123" s="40">
        <f>NSF!E125</f>
        <v>0</v>
      </c>
      <c r="G123" s="38">
        <f>NSF!T125</f>
        <v>0</v>
      </c>
      <c r="H123" s="93">
        <f>NSF!F125</f>
        <v>0</v>
      </c>
      <c r="I123" s="40">
        <f>NSF!G125</f>
        <v>0</v>
      </c>
      <c r="J123" s="40">
        <f>NSF!T125</f>
        <v>0</v>
      </c>
      <c r="K123" s="41">
        <f>NSF!BD125*NSF!R125</f>
        <v>0</v>
      </c>
      <c r="L123" s="41">
        <f>NSF!Y125</f>
        <v>0</v>
      </c>
      <c r="M123" s="41">
        <f t="shared" si="2"/>
        <v>0</v>
      </c>
      <c r="N123" s="41">
        <f>NSF!Z125</f>
        <v>0</v>
      </c>
      <c r="O123" s="41">
        <f t="shared" si="3"/>
        <v>0</v>
      </c>
    </row>
    <row r="124" spans="2:15" s="28" customFormat="1" ht="16.5" x14ac:dyDescent="0.25">
      <c r="B124" s="38">
        <f>NSF!A126</f>
        <v>0</v>
      </c>
      <c r="C124" s="38">
        <f>NSF!B126</f>
        <v>0</v>
      </c>
      <c r="D124" s="38">
        <f>NSF!C126</f>
        <v>0</v>
      </c>
      <c r="E124" s="39">
        <f>NSF!D126</f>
        <v>0</v>
      </c>
      <c r="F124" s="40">
        <f>NSF!E126</f>
        <v>0</v>
      </c>
      <c r="G124" s="38">
        <f>NSF!T126</f>
        <v>0</v>
      </c>
      <c r="H124" s="93">
        <f>NSF!F126</f>
        <v>0</v>
      </c>
      <c r="I124" s="40">
        <f>NSF!G126</f>
        <v>0</v>
      </c>
      <c r="J124" s="40">
        <f>NSF!T126</f>
        <v>0</v>
      </c>
      <c r="K124" s="41">
        <f>NSF!BD126*NSF!R126</f>
        <v>0</v>
      </c>
      <c r="L124" s="41">
        <f>NSF!Y126</f>
        <v>0</v>
      </c>
      <c r="M124" s="41">
        <f t="shared" si="2"/>
        <v>0</v>
      </c>
      <c r="N124" s="41">
        <f>NSF!Z126</f>
        <v>0</v>
      </c>
      <c r="O124" s="41">
        <f t="shared" si="3"/>
        <v>0</v>
      </c>
    </row>
    <row r="125" spans="2:15" s="28" customFormat="1" ht="16.5" x14ac:dyDescent="0.25">
      <c r="B125" s="38">
        <f>NSF!A127</f>
        <v>0</v>
      </c>
      <c r="C125" s="38">
        <f>NSF!B127</f>
        <v>0</v>
      </c>
      <c r="D125" s="38">
        <f>NSF!C127</f>
        <v>0</v>
      </c>
      <c r="E125" s="39">
        <f>NSF!D127</f>
        <v>0</v>
      </c>
      <c r="F125" s="40">
        <f>NSF!E127</f>
        <v>0</v>
      </c>
      <c r="G125" s="38">
        <f>NSF!T127</f>
        <v>0</v>
      </c>
      <c r="H125" s="93">
        <f>NSF!F127</f>
        <v>0</v>
      </c>
      <c r="I125" s="40">
        <f>NSF!G127</f>
        <v>0</v>
      </c>
      <c r="J125" s="40">
        <f>NSF!T127</f>
        <v>0</v>
      </c>
      <c r="K125" s="41">
        <f>NSF!BD127*NSF!R127</f>
        <v>0</v>
      </c>
      <c r="L125" s="41">
        <f>NSF!Y127</f>
        <v>0</v>
      </c>
      <c r="M125" s="41">
        <f t="shared" si="2"/>
        <v>0</v>
      </c>
      <c r="N125" s="41">
        <f>NSF!Z127</f>
        <v>0</v>
      </c>
      <c r="O125" s="41">
        <f t="shared" si="3"/>
        <v>0</v>
      </c>
    </row>
    <row r="126" spans="2:15" s="28" customFormat="1" ht="16.5" x14ac:dyDescent="0.25">
      <c r="B126" s="38">
        <f>NSF!A128</f>
        <v>0</v>
      </c>
      <c r="C126" s="38">
        <f>NSF!B128</f>
        <v>0</v>
      </c>
      <c r="D126" s="38">
        <f>NSF!C128</f>
        <v>0</v>
      </c>
      <c r="E126" s="39">
        <f>NSF!D128</f>
        <v>0</v>
      </c>
      <c r="F126" s="40">
        <f>NSF!E128</f>
        <v>0</v>
      </c>
      <c r="G126" s="38">
        <f>NSF!T128</f>
        <v>0</v>
      </c>
      <c r="H126" s="93">
        <f>NSF!F128</f>
        <v>0</v>
      </c>
      <c r="I126" s="40">
        <f>NSF!G128</f>
        <v>0</v>
      </c>
      <c r="J126" s="40">
        <f>NSF!T128</f>
        <v>0</v>
      </c>
      <c r="K126" s="41">
        <f>NSF!BD128*NSF!R128</f>
        <v>0</v>
      </c>
      <c r="L126" s="41">
        <f>NSF!Y128</f>
        <v>0</v>
      </c>
      <c r="M126" s="41">
        <f t="shared" si="2"/>
        <v>0</v>
      </c>
      <c r="N126" s="41">
        <f>NSF!Z128</f>
        <v>0</v>
      </c>
      <c r="O126" s="41">
        <f t="shared" si="3"/>
        <v>0</v>
      </c>
    </row>
    <row r="127" spans="2:15" s="28" customFormat="1" ht="16.5" x14ac:dyDescent="0.25">
      <c r="B127" s="38">
        <f>NSF!A129</f>
        <v>0</v>
      </c>
      <c r="C127" s="38">
        <f>NSF!B129</f>
        <v>0</v>
      </c>
      <c r="D127" s="38">
        <f>NSF!C129</f>
        <v>0</v>
      </c>
      <c r="E127" s="39">
        <f>NSF!D129</f>
        <v>0</v>
      </c>
      <c r="F127" s="40">
        <f>NSF!E129</f>
        <v>0</v>
      </c>
      <c r="G127" s="38">
        <f>NSF!T129</f>
        <v>0</v>
      </c>
      <c r="H127" s="93">
        <f>NSF!F129</f>
        <v>0</v>
      </c>
      <c r="I127" s="40">
        <f>NSF!G129</f>
        <v>0</v>
      </c>
      <c r="J127" s="40">
        <f>NSF!T129</f>
        <v>0</v>
      </c>
      <c r="K127" s="41">
        <f>NSF!BD129*NSF!R129</f>
        <v>0</v>
      </c>
      <c r="L127" s="41">
        <f>NSF!Y129</f>
        <v>0</v>
      </c>
      <c r="M127" s="41">
        <f t="shared" si="2"/>
        <v>0</v>
      </c>
      <c r="N127" s="41">
        <f>NSF!Z129</f>
        <v>0</v>
      </c>
      <c r="O127" s="41">
        <f t="shared" si="3"/>
        <v>0</v>
      </c>
    </row>
    <row r="128" spans="2:15" s="28" customFormat="1" ht="16.5" x14ac:dyDescent="0.25">
      <c r="B128" s="38">
        <f>NSF!A130</f>
        <v>0</v>
      </c>
      <c r="C128" s="38">
        <f>NSF!B130</f>
        <v>0</v>
      </c>
      <c r="D128" s="38">
        <f>NSF!C130</f>
        <v>0</v>
      </c>
      <c r="E128" s="39">
        <f>NSF!D130</f>
        <v>0</v>
      </c>
      <c r="F128" s="40">
        <f>NSF!E130</f>
        <v>0</v>
      </c>
      <c r="G128" s="38">
        <f>NSF!T130</f>
        <v>0</v>
      </c>
      <c r="H128" s="93">
        <f>NSF!F130</f>
        <v>0</v>
      </c>
      <c r="I128" s="40">
        <f>NSF!G130</f>
        <v>0</v>
      </c>
      <c r="J128" s="40">
        <f>NSF!T130</f>
        <v>0</v>
      </c>
      <c r="K128" s="41">
        <f>NSF!BD130*NSF!R130</f>
        <v>0</v>
      </c>
      <c r="L128" s="41">
        <f>NSF!Y130</f>
        <v>0</v>
      </c>
      <c r="M128" s="41">
        <f t="shared" si="2"/>
        <v>0</v>
      </c>
      <c r="N128" s="41">
        <f>NSF!Z130</f>
        <v>0</v>
      </c>
      <c r="O128" s="41">
        <f t="shared" si="3"/>
        <v>0</v>
      </c>
    </row>
    <row r="129" spans="2:15" s="28" customFormat="1" ht="16.5" x14ac:dyDescent="0.25">
      <c r="B129" s="38">
        <f>NSF!A131</f>
        <v>0</v>
      </c>
      <c r="C129" s="38">
        <f>NSF!B131</f>
        <v>0</v>
      </c>
      <c r="D129" s="38">
        <f>NSF!C131</f>
        <v>0</v>
      </c>
      <c r="E129" s="39">
        <f>NSF!D131</f>
        <v>0</v>
      </c>
      <c r="F129" s="40">
        <f>NSF!E131</f>
        <v>0</v>
      </c>
      <c r="G129" s="38">
        <f>NSF!T131</f>
        <v>0</v>
      </c>
      <c r="H129" s="93">
        <f>NSF!F131</f>
        <v>0</v>
      </c>
      <c r="I129" s="40">
        <f>NSF!G131</f>
        <v>0</v>
      </c>
      <c r="J129" s="40">
        <f>NSF!T131</f>
        <v>0</v>
      </c>
      <c r="K129" s="41">
        <f>NSF!BD131*NSF!R131</f>
        <v>0</v>
      </c>
      <c r="L129" s="41">
        <f>NSF!Y131</f>
        <v>0</v>
      </c>
      <c r="M129" s="41">
        <f t="shared" si="2"/>
        <v>0</v>
      </c>
      <c r="N129" s="41">
        <f>NSF!Z131</f>
        <v>0</v>
      </c>
      <c r="O129" s="41">
        <f t="shared" si="3"/>
        <v>0</v>
      </c>
    </row>
    <row r="130" spans="2:15" s="28" customFormat="1" ht="16.5" x14ac:dyDescent="0.25">
      <c r="B130" s="38">
        <f>NSF!A132</f>
        <v>0</v>
      </c>
      <c r="C130" s="38">
        <f>NSF!B132</f>
        <v>0</v>
      </c>
      <c r="D130" s="38">
        <f>NSF!C132</f>
        <v>0</v>
      </c>
      <c r="E130" s="39">
        <f>NSF!D132</f>
        <v>0</v>
      </c>
      <c r="F130" s="40">
        <f>NSF!E132</f>
        <v>0</v>
      </c>
      <c r="G130" s="38">
        <f>NSF!T132</f>
        <v>0</v>
      </c>
      <c r="H130" s="93">
        <f>NSF!F132</f>
        <v>0</v>
      </c>
      <c r="I130" s="40">
        <f>NSF!G132</f>
        <v>0</v>
      </c>
      <c r="J130" s="40">
        <f>NSF!T132</f>
        <v>0</v>
      </c>
      <c r="K130" s="41">
        <f>NSF!BD132*NSF!R132</f>
        <v>0</v>
      </c>
      <c r="L130" s="41">
        <f>NSF!Y132</f>
        <v>0</v>
      </c>
      <c r="M130" s="41">
        <f t="shared" si="2"/>
        <v>0</v>
      </c>
      <c r="N130" s="41">
        <f>NSF!Z132</f>
        <v>0</v>
      </c>
      <c r="O130" s="41">
        <f t="shared" si="3"/>
        <v>0</v>
      </c>
    </row>
    <row r="131" spans="2:15" s="28" customFormat="1" ht="16.5" x14ac:dyDescent="0.25">
      <c r="B131" s="38">
        <f>NSF!A133</f>
        <v>0</v>
      </c>
      <c r="C131" s="38">
        <f>NSF!B133</f>
        <v>0</v>
      </c>
      <c r="D131" s="38">
        <f>NSF!C133</f>
        <v>0</v>
      </c>
      <c r="E131" s="39">
        <f>NSF!D133</f>
        <v>0</v>
      </c>
      <c r="F131" s="40">
        <f>NSF!E133</f>
        <v>0</v>
      </c>
      <c r="G131" s="38">
        <f>NSF!T133</f>
        <v>0</v>
      </c>
      <c r="H131" s="93">
        <f>NSF!F133</f>
        <v>0</v>
      </c>
      <c r="I131" s="40">
        <f>NSF!G133</f>
        <v>0</v>
      </c>
      <c r="J131" s="40">
        <f>NSF!T133</f>
        <v>0</v>
      </c>
      <c r="K131" s="41">
        <f>NSF!BD133*NSF!R133</f>
        <v>0</v>
      </c>
      <c r="L131" s="41">
        <f>NSF!Y133</f>
        <v>0</v>
      </c>
      <c r="M131" s="41">
        <f t="shared" si="2"/>
        <v>0</v>
      </c>
      <c r="N131" s="41">
        <f>NSF!Z133</f>
        <v>0</v>
      </c>
      <c r="O131" s="41">
        <f t="shared" si="3"/>
        <v>0</v>
      </c>
    </row>
    <row r="132" spans="2:15" s="28" customFormat="1" ht="16.5" x14ac:dyDescent="0.25">
      <c r="B132" s="38">
        <f>NSF!A134</f>
        <v>0</v>
      </c>
      <c r="C132" s="38">
        <f>NSF!B134</f>
        <v>0</v>
      </c>
      <c r="D132" s="38">
        <f>NSF!C134</f>
        <v>0</v>
      </c>
      <c r="E132" s="39">
        <f>NSF!D134</f>
        <v>0</v>
      </c>
      <c r="F132" s="40">
        <f>NSF!E134</f>
        <v>0</v>
      </c>
      <c r="G132" s="38">
        <f>NSF!T134</f>
        <v>0</v>
      </c>
      <c r="H132" s="93">
        <f>NSF!F134</f>
        <v>0</v>
      </c>
      <c r="I132" s="40">
        <f>NSF!G134</f>
        <v>0</v>
      </c>
      <c r="J132" s="40">
        <f>NSF!T134</f>
        <v>0</v>
      </c>
      <c r="K132" s="41">
        <f>NSF!BD134*NSF!R134</f>
        <v>0</v>
      </c>
      <c r="L132" s="41">
        <f>NSF!Y134</f>
        <v>0</v>
      </c>
      <c r="M132" s="41">
        <f t="shared" si="2"/>
        <v>0</v>
      </c>
      <c r="N132" s="41">
        <f>NSF!Z134</f>
        <v>0</v>
      </c>
      <c r="O132" s="41">
        <f t="shared" si="3"/>
        <v>0</v>
      </c>
    </row>
    <row r="133" spans="2:15" s="28" customFormat="1" ht="16.5" x14ac:dyDescent="0.25">
      <c r="B133" s="38">
        <f>NSF!A135</f>
        <v>0</v>
      </c>
      <c r="C133" s="38">
        <f>NSF!B135</f>
        <v>0</v>
      </c>
      <c r="D133" s="38">
        <f>NSF!C135</f>
        <v>0</v>
      </c>
      <c r="E133" s="39">
        <f>NSF!D135</f>
        <v>0</v>
      </c>
      <c r="F133" s="40">
        <f>NSF!E135</f>
        <v>0</v>
      </c>
      <c r="G133" s="38">
        <f>NSF!T135</f>
        <v>0</v>
      </c>
      <c r="H133" s="93">
        <f>NSF!F135</f>
        <v>0</v>
      </c>
      <c r="I133" s="40">
        <f>NSF!G135</f>
        <v>0</v>
      </c>
      <c r="J133" s="40">
        <f>NSF!T135</f>
        <v>0</v>
      </c>
      <c r="K133" s="41">
        <f>NSF!BD135*NSF!R135</f>
        <v>0</v>
      </c>
      <c r="L133" s="41">
        <f>NSF!Y135</f>
        <v>0</v>
      </c>
      <c r="M133" s="41">
        <f t="shared" si="2"/>
        <v>0</v>
      </c>
      <c r="N133" s="41">
        <f>NSF!Z135</f>
        <v>0</v>
      </c>
      <c r="O133" s="41">
        <f t="shared" si="3"/>
        <v>0</v>
      </c>
    </row>
    <row r="134" spans="2:15" s="28" customFormat="1" ht="16.5" x14ac:dyDescent="0.25">
      <c r="B134" s="38">
        <f>NSF!A136</f>
        <v>0</v>
      </c>
      <c r="C134" s="38">
        <f>NSF!B136</f>
        <v>0</v>
      </c>
      <c r="D134" s="38">
        <f>NSF!C136</f>
        <v>0</v>
      </c>
      <c r="E134" s="39">
        <f>NSF!D136</f>
        <v>0</v>
      </c>
      <c r="F134" s="40">
        <f>NSF!E136</f>
        <v>0</v>
      </c>
      <c r="G134" s="38">
        <f>NSF!T136</f>
        <v>0</v>
      </c>
      <c r="H134" s="93">
        <f>NSF!F136</f>
        <v>0</v>
      </c>
      <c r="I134" s="40">
        <f>NSF!G136</f>
        <v>0</v>
      </c>
      <c r="J134" s="40">
        <f>NSF!T136</f>
        <v>0</v>
      </c>
      <c r="K134" s="41">
        <f>NSF!BD136*NSF!R136</f>
        <v>0</v>
      </c>
      <c r="L134" s="41">
        <f>NSF!Y136</f>
        <v>0</v>
      </c>
      <c r="M134" s="41">
        <f t="shared" si="2"/>
        <v>0</v>
      </c>
      <c r="N134" s="41">
        <f>NSF!Z136</f>
        <v>0</v>
      </c>
      <c r="O134" s="41">
        <f t="shared" si="3"/>
        <v>0</v>
      </c>
    </row>
    <row r="135" spans="2:15" s="28" customFormat="1" ht="16.5" x14ac:dyDescent="0.25">
      <c r="B135" s="38">
        <f>NSF!A137</f>
        <v>0</v>
      </c>
      <c r="C135" s="38">
        <f>NSF!B137</f>
        <v>0</v>
      </c>
      <c r="D135" s="38">
        <f>NSF!C137</f>
        <v>0</v>
      </c>
      <c r="E135" s="39">
        <f>NSF!D137</f>
        <v>0</v>
      </c>
      <c r="F135" s="40">
        <f>NSF!E137</f>
        <v>0</v>
      </c>
      <c r="G135" s="38">
        <f>NSF!T137</f>
        <v>0</v>
      </c>
      <c r="H135" s="93">
        <f>NSF!F137</f>
        <v>0</v>
      </c>
      <c r="I135" s="40">
        <f>NSF!G137</f>
        <v>0</v>
      </c>
      <c r="J135" s="40">
        <f>NSF!T137</f>
        <v>0</v>
      </c>
      <c r="K135" s="41">
        <f>NSF!BD137*NSF!R137</f>
        <v>0</v>
      </c>
      <c r="L135" s="41">
        <f>NSF!Y137</f>
        <v>0</v>
      </c>
      <c r="M135" s="41">
        <f t="shared" si="2"/>
        <v>0</v>
      </c>
      <c r="N135" s="41">
        <f>NSF!Z137</f>
        <v>0</v>
      </c>
      <c r="O135" s="41">
        <f t="shared" si="3"/>
        <v>0</v>
      </c>
    </row>
    <row r="136" spans="2:15" s="28" customFormat="1" ht="16.5" x14ac:dyDescent="0.25">
      <c r="B136" s="38">
        <f>NSF!A138</f>
        <v>0</v>
      </c>
      <c r="C136" s="38">
        <f>NSF!B138</f>
        <v>0</v>
      </c>
      <c r="D136" s="38">
        <f>NSF!C138</f>
        <v>0</v>
      </c>
      <c r="E136" s="39">
        <f>NSF!D138</f>
        <v>0</v>
      </c>
      <c r="F136" s="40">
        <f>NSF!E138</f>
        <v>0</v>
      </c>
      <c r="G136" s="38">
        <f>NSF!T138</f>
        <v>0</v>
      </c>
      <c r="H136" s="93">
        <f>NSF!F138</f>
        <v>0</v>
      </c>
      <c r="I136" s="40">
        <f>NSF!G138</f>
        <v>0</v>
      </c>
      <c r="J136" s="40">
        <f>NSF!T138</f>
        <v>0</v>
      </c>
      <c r="K136" s="41">
        <f>NSF!BD138*NSF!R138</f>
        <v>0</v>
      </c>
      <c r="L136" s="41">
        <f>NSF!Y138</f>
        <v>0</v>
      </c>
      <c r="M136" s="41">
        <f t="shared" ref="M136:M199" si="4">K136+L136</f>
        <v>0</v>
      </c>
      <c r="N136" s="41">
        <f>NSF!Z138</f>
        <v>0</v>
      </c>
      <c r="O136" s="41">
        <f t="shared" ref="O136:O199" si="5">M136-N136</f>
        <v>0</v>
      </c>
    </row>
    <row r="137" spans="2:15" s="28" customFormat="1" ht="16.5" x14ac:dyDescent="0.25">
      <c r="B137" s="38">
        <f>NSF!A139</f>
        <v>0</v>
      </c>
      <c r="C137" s="38">
        <f>NSF!B139</f>
        <v>0</v>
      </c>
      <c r="D137" s="38">
        <f>NSF!C139</f>
        <v>0</v>
      </c>
      <c r="E137" s="39">
        <f>NSF!D139</f>
        <v>0</v>
      </c>
      <c r="F137" s="40">
        <f>NSF!E139</f>
        <v>0</v>
      </c>
      <c r="G137" s="38">
        <f>NSF!T139</f>
        <v>0</v>
      </c>
      <c r="H137" s="93">
        <f>NSF!F139</f>
        <v>0</v>
      </c>
      <c r="I137" s="40">
        <f>NSF!G139</f>
        <v>0</v>
      </c>
      <c r="J137" s="40">
        <f>NSF!T139</f>
        <v>0</v>
      </c>
      <c r="K137" s="41">
        <f>NSF!BD139*NSF!R139</f>
        <v>0</v>
      </c>
      <c r="L137" s="41">
        <f>NSF!Y139</f>
        <v>0</v>
      </c>
      <c r="M137" s="41">
        <f t="shared" si="4"/>
        <v>0</v>
      </c>
      <c r="N137" s="41">
        <f>NSF!Z139</f>
        <v>0</v>
      </c>
      <c r="O137" s="41">
        <f t="shared" si="5"/>
        <v>0</v>
      </c>
    </row>
    <row r="138" spans="2:15" s="28" customFormat="1" ht="16.5" x14ac:dyDescent="0.25">
      <c r="B138" s="38">
        <f>NSF!A140</f>
        <v>0</v>
      </c>
      <c r="C138" s="38">
        <f>NSF!B140</f>
        <v>0</v>
      </c>
      <c r="D138" s="38">
        <f>NSF!C140</f>
        <v>0</v>
      </c>
      <c r="E138" s="39">
        <f>NSF!D140</f>
        <v>0</v>
      </c>
      <c r="F138" s="40">
        <f>NSF!E140</f>
        <v>0</v>
      </c>
      <c r="G138" s="38">
        <f>NSF!T140</f>
        <v>0</v>
      </c>
      <c r="H138" s="93">
        <f>NSF!F140</f>
        <v>0</v>
      </c>
      <c r="I138" s="40">
        <f>NSF!G140</f>
        <v>0</v>
      </c>
      <c r="J138" s="40">
        <f>NSF!T140</f>
        <v>0</v>
      </c>
      <c r="K138" s="41">
        <f>NSF!BD140*NSF!R140</f>
        <v>0</v>
      </c>
      <c r="L138" s="41">
        <f>NSF!Y140</f>
        <v>0</v>
      </c>
      <c r="M138" s="41">
        <f t="shared" si="4"/>
        <v>0</v>
      </c>
      <c r="N138" s="41">
        <f>NSF!Z140</f>
        <v>0</v>
      </c>
      <c r="O138" s="41">
        <f t="shared" si="5"/>
        <v>0</v>
      </c>
    </row>
    <row r="139" spans="2:15" s="28" customFormat="1" ht="16.5" x14ac:dyDescent="0.25">
      <c r="B139" s="38">
        <f>NSF!A141</f>
        <v>0</v>
      </c>
      <c r="C139" s="38">
        <f>NSF!B141</f>
        <v>0</v>
      </c>
      <c r="D139" s="38">
        <f>NSF!C141</f>
        <v>0</v>
      </c>
      <c r="E139" s="39">
        <f>NSF!D141</f>
        <v>0</v>
      </c>
      <c r="F139" s="40">
        <f>NSF!E141</f>
        <v>0</v>
      </c>
      <c r="G139" s="38">
        <f>NSF!T141</f>
        <v>0</v>
      </c>
      <c r="H139" s="93">
        <f>NSF!F141</f>
        <v>0</v>
      </c>
      <c r="I139" s="40">
        <f>NSF!G141</f>
        <v>0</v>
      </c>
      <c r="J139" s="40">
        <f>NSF!T141</f>
        <v>0</v>
      </c>
      <c r="K139" s="41">
        <f>NSF!BD141*NSF!R141</f>
        <v>0</v>
      </c>
      <c r="L139" s="41">
        <f>NSF!Y141</f>
        <v>0</v>
      </c>
      <c r="M139" s="41">
        <f t="shared" si="4"/>
        <v>0</v>
      </c>
      <c r="N139" s="41">
        <f>NSF!Z141</f>
        <v>0</v>
      </c>
      <c r="O139" s="41">
        <f t="shared" si="5"/>
        <v>0</v>
      </c>
    </row>
    <row r="140" spans="2:15" s="28" customFormat="1" ht="16.5" x14ac:dyDescent="0.25">
      <c r="B140" s="38">
        <f>NSF!A142</f>
        <v>0</v>
      </c>
      <c r="C140" s="38">
        <f>NSF!B142</f>
        <v>0</v>
      </c>
      <c r="D140" s="38">
        <f>NSF!C142</f>
        <v>0</v>
      </c>
      <c r="E140" s="39">
        <f>NSF!D142</f>
        <v>0</v>
      </c>
      <c r="F140" s="40">
        <f>NSF!E142</f>
        <v>0</v>
      </c>
      <c r="G140" s="38">
        <f>NSF!T142</f>
        <v>0</v>
      </c>
      <c r="H140" s="93">
        <f>NSF!F142</f>
        <v>0</v>
      </c>
      <c r="I140" s="40">
        <f>NSF!G142</f>
        <v>0</v>
      </c>
      <c r="J140" s="40">
        <f>NSF!T142</f>
        <v>0</v>
      </c>
      <c r="K140" s="41">
        <f>NSF!BD142*NSF!R142</f>
        <v>0</v>
      </c>
      <c r="L140" s="41">
        <f>NSF!Y142</f>
        <v>0</v>
      </c>
      <c r="M140" s="41">
        <f t="shared" si="4"/>
        <v>0</v>
      </c>
      <c r="N140" s="41">
        <f>NSF!Z142</f>
        <v>0</v>
      </c>
      <c r="O140" s="41">
        <f t="shared" si="5"/>
        <v>0</v>
      </c>
    </row>
    <row r="141" spans="2:15" s="28" customFormat="1" ht="16.5" x14ac:dyDescent="0.25">
      <c r="B141" s="38">
        <f>NSF!A143</f>
        <v>0</v>
      </c>
      <c r="C141" s="38">
        <f>NSF!B143</f>
        <v>0</v>
      </c>
      <c r="D141" s="38">
        <f>NSF!C143</f>
        <v>0</v>
      </c>
      <c r="E141" s="39">
        <f>NSF!D143</f>
        <v>0</v>
      </c>
      <c r="F141" s="40">
        <f>NSF!E143</f>
        <v>0</v>
      </c>
      <c r="G141" s="38">
        <f>NSF!T143</f>
        <v>0</v>
      </c>
      <c r="H141" s="93">
        <f>NSF!F143</f>
        <v>0</v>
      </c>
      <c r="I141" s="40">
        <f>NSF!G143</f>
        <v>0</v>
      </c>
      <c r="J141" s="40">
        <f>NSF!T143</f>
        <v>0</v>
      </c>
      <c r="K141" s="41">
        <f>NSF!BD143*NSF!R143</f>
        <v>0</v>
      </c>
      <c r="L141" s="41">
        <f>NSF!Y143</f>
        <v>0</v>
      </c>
      <c r="M141" s="41">
        <f t="shared" si="4"/>
        <v>0</v>
      </c>
      <c r="N141" s="41">
        <f>NSF!Z143</f>
        <v>0</v>
      </c>
      <c r="O141" s="41">
        <f t="shared" si="5"/>
        <v>0</v>
      </c>
    </row>
    <row r="142" spans="2:15" s="28" customFormat="1" ht="16.5" x14ac:dyDescent="0.25">
      <c r="B142" s="38">
        <f>NSF!A144</f>
        <v>0</v>
      </c>
      <c r="C142" s="38">
        <f>NSF!B144</f>
        <v>0</v>
      </c>
      <c r="D142" s="38">
        <f>NSF!C144</f>
        <v>0</v>
      </c>
      <c r="E142" s="39">
        <f>NSF!D144</f>
        <v>0</v>
      </c>
      <c r="F142" s="40">
        <f>NSF!E144</f>
        <v>0</v>
      </c>
      <c r="G142" s="38">
        <f>NSF!T144</f>
        <v>0</v>
      </c>
      <c r="H142" s="93">
        <f>NSF!F144</f>
        <v>0</v>
      </c>
      <c r="I142" s="40">
        <f>NSF!G144</f>
        <v>0</v>
      </c>
      <c r="J142" s="40">
        <f>NSF!T144</f>
        <v>0</v>
      </c>
      <c r="K142" s="41">
        <f>NSF!BD144*NSF!R144</f>
        <v>0</v>
      </c>
      <c r="L142" s="41">
        <f>NSF!Y144</f>
        <v>0</v>
      </c>
      <c r="M142" s="41">
        <f t="shared" si="4"/>
        <v>0</v>
      </c>
      <c r="N142" s="41">
        <f>NSF!Z144</f>
        <v>0</v>
      </c>
      <c r="O142" s="41">
        <f t="shared" si="5"/>
        <v>0</v>
      </c>
    </row>
    <row r="143" spans="2:15" s="28" customFormat="1" ht="16.5" x14ac:dyDescent="0.25">
      <c r="B143" s="38">
        <f>NSF!A145</f>
        <v>0</v>
      </c>
      <c r="C143" s="38">
        <f>NSF!B145</f>
        <v>0</v>
      </c>
      <c r="D143" s="38">
        <f>NSF!C145</f>
        <v>0</v>
      </c>
      <c r="E143" s="39">
        <f>NSF!D145</f>
        <v>0</v>
      </c>
      <c r="F143" s="40">
        <f>NSF!E145</f>
        <v>0</v>
      </c>
      <c r="G143" s="38">
        <f>NSF!T145</f>
        <v>0</v>
      </c>
      <c r="H143" s="93">
        <f>NSF!F145</f>
        <v>0</v>
      </c>
      <c r="I143" s="40">
        <f>NSF!G145</f>
        <v>0</v>
      </c>
      <c r="J143" s="40">
        <f>NSF!T145</f>
        <v>0</v>
      </c>
      <c r="K143" s="41">
        <f>NSF!BD145*NSF!R145</f>
        <v>0</v>
      </c>
      <c r="L143" s="41">
        <f>NSF!Y145</f>
        <v>0</v>
      </c>
      <c r="M143" s="41">
        <f t="shared" si="4"/>
        <v>0</v>
      </c>
      <c r="N143" s="41">
        <f>NSF!Z145</f>
        <v>0</v>
      </c>
      <c r="O143" s="41">
        <f t="shared" si="5"/>
        <v>0</v>
      </c>
    </row>
    <row r="144" spans="2:15" s="28" customFormat="1" ht="16.5" x14ac:dyDescent="0.25">
      <c r="B144" s="38">
        <f>NSF!A146</f>
        <v>0</v>
      </c>
      <c r="C144" s="38">
        <f>NSF!B146</f>
        <v>0</v>
      </c>
      <c r="D144" s="38">
        <f>NSF!C146</f>
        <v>0</v>
      </c>
      <c r="E144" s="39">
        <f>NSF!D146</f>
        <v>0</v>
      </c>
      <c r="F144" s="40">
        <f>NSF!E146</f>
        <v>0</v>
      </c>
      <c r="G144" s="38">
        <f>NSF!T146</f>
        <v>0</v>
      </c>
      <c r="H144" s="93">
        <f>NSF!F146</f>
        <v>0</v>
      </c>
      <c r="I144" s="40">
        <f>NSF!G146</f>
        <v>0</v>
      </c>
      <c r="J144" s="40">
        <f>NSF!T146</f>
        <v>0</v>
      </c>
      <c r="K144" s="41">
        <f>NSF!BD146*NSF!R146</f>
        <v>0</v>
      </c>
      <c r="L144" s="41">
        <f>NSF!Y146</f>
        <v>0</v>
      </c>
      <c r="M144" s="41">
        <f t="shared" si="4"/>
        <v>0</v>
      </c>
      <c r="N144" s="41">
        <f>NSF!Z146</f>
        <v>0</v>
      </c>
      <c r="O144" s="41">
        <f t="shared" si="5"/>
        <v>0</v>
      </c>
    </row>
    <row r="145" spans="2:15" s="28" customFormat="1" ht="16.5" x14ac:dyDescent="0.25">
      <c r="B145" s="38">
        <f>NSF!A147</f>
        <v>0</v>
      </c>
      <c r="C145" s="38">
        <f>NSF!B147</f>
        <v>0</v>
      </c>
      <c r="D145" s="38">
        <f>NSF!C147</f>
        <v>0</v>
      </c>
      <c r="E145" s="39">
        <f>NSF!D147</f>
        <v>0</v>
      </c>
      <c r="F145" s="40">
        <f>NSF!E147</f>
        <v>0</v>
      </c>
      <c r="G145" s="38">
        <f>NSF!T147</f>
        <v>0</v>
      </c>
      <c r="H145" s="93">
        <f>NSF!F147</f>
        <v>0</v>
      </c>
      <c r="I145" s="40">
        <f>NSF!G147</f>
        <v>0</v>
      </c>
      <c r="J145" s="40">
        <f>NSF!T147</f>
        <v>0</v>
      </c>
      <c r="K145" s="41">
        <f>NSF!BD147*NSF!R147</f>
        <v>0</v>
      </c>
      <c r="L145" s="41">
        <f>NSF!Y147</f>
        <v>0</v>
      </c>
      <c r="M145" s="41">
        <f t="shared" si="4"/>
        <v>0</v>
      </c>
      <c r="N145" s="41">
        <f>NSF!Z147</f>
        <v>0</v>
      </c>
      <c r="O145" s="41">
        <f t="shared" si="5"/>
        <v>0</v>
      </c>
    </row>
    <row r="146" spans="2:15" s="28" customFormat="1" ht="16.5" x14ac:dyDescent="0.25">
      <c r="B146" s="38">
        <f>NSF!A148</f>
        <v>0</v>
      </c>
      <c r="C146" s="38">
        <f>NSF!B148</f>
        <v>0</v>
      </c>
      <c r="D146" s="38">
        <f>NSF!C148</f>
        <v>0</v>
      </c>
      <c r="E146" s="39">
        <f>NSF!D148</f>
        <v>0</v>
      </c>
      <c r="F146" s="40">
        <f>NSF!E148</f>
        <v>0</v>
      </c>
      <c r="G146" s="38">
        <f>NSF!T148</f>
        <v>0</v>
      </c>
      <c r="H146" s="93">
        <f>NSF!F148</f>
        <v>0</v>
      </c>
      <c r="I146" s="40">
        <f>NSF!G148</f>
        <v>0</v>
      </c>
      <c r="J146" s="40">
        <f>NSF!T148</f>
        <v>0</v>
      </c>
      <c r="K146" s="41">
        <f>NSF!BD148*NSF!R148</f>
        <v>0</v>
      </c>
      <c r="L146" s="41">
        <f>NSF!Y148</f>
        <v>0</v>
      </c>
      <c r="M146" s="41">
        <f t="shared" si="4"/>
        <v>0</v>
      </c>
      <c r="N146" s="41">
        <f>NSF!Z148</f>
        <v>0</v>
      </c>
      <c r="O146" s="41">
        <f t="shared" si="5"/>
        <v>0</v>
      </c>
    </row>
    <row r="147" spans="2:15" s="28" customFormat="1" ht="16.5" x14ac:dyDescent="0.25">
      <c r="B147" s="38">
        <f>NSF!A149</f>
        <v>0</v>
      </c>
      <c r="C147" s="38">
        <f>NSF!B149</f>
        <v>0</v>
      </c>
      <c r="D147" s="38">
        <f>NSF!C149</f>
        <v>0</v>
      </c>
      <c r="E147" s="39">
        <f>NSF!D149</f>
        <v>0</v>
      </c>
      <c r="F147" s="40">
        <f>NSF!E149</f>
        <v>0</v>
      </c>
      <c r="G147" s="38">
        <f>NSF!T149</f>
        <v>0</v>
      </c>
      <c r="H147" s="93">
        <f>NSF!F149</f>
        <v>0</v>
      </c>
      <c r="I147" s="40">
        <f>NSF!G149</f>
        <v>0</v>
      </c>
      <c r="J147" s="40">
        <f>NSF!T149</f>
        <v>0</v>
      </c>
      <c r="K147" s="41">
        <f>NSF!BD149*NSF!R149</f>
        <v>0</v>
      </c>
      <c r="L147" s="41">
        <f>NSF!Y149</f>
        <v>0</v>
      </c>
      <c r="M147" s="41">
        <f t="shared" si="4"/>
        <v>0</v>
      </c>
      <c r="N147" s="41">
        <f>NSF!Z149</f>
        <v>0</v>
      </c>
      <c r="O147" s="41">
        <f t="shared" si="5"/>
        <v>0</v>
      </c>
    </row>
    <row r="148" spans="2:15" s="28" customFormat="1" ht="16.5" x14ac:dyDescent="0.25">
      <c r="B148" s="38">
        <f>NSF!A150</f>
        <v>0</v>
      </c>
      <c r="C148" s="38">
        <f>NSF!B150</f>
        <v>0</v>
      </c>
      <c r="D148" s="38">
        <f>NSF!C150</f>
        <v>0</v>
      </c>
      <c r="E148" s="39">
        <f>NSF!D150</f>
        <v>0</v>
      </c>
      <c r="F148" s="40">
        <f>NSF!E150</f>
        <v>0</v>
      </c>
      <c r="G148" s="38">
        <f>NSF!T150</f>
        <v>0</v>
      </c>
      <c r="H148" s="93">
        <f>NSF!F150</f>
        <v>0</v>
      </c>
      <c r="I148" s="40">
        <f>NSF!G150</f>
        <v>0</v>
      </c>
      <c r="J148" s="40">
        <f>NSF!T150</f>
        <v>0</v>
      </c>
      <c r="K148" s="41">
        <f>NSF!BD150*NSF!R150</f>
        <v>0</v>
      </c>
      <c r="L148" s="41">
        <f>NSF!Y150</f>
        <v>0</v>
      </c>
      <c r="M148" s="41">
        <f t="shared" si="4"/>
        <v>0</v>
      </c>
      <c r="N148" s="41">
        <f>NSF!Z150</f>
        <v>0</v>
      </c>
      <c r="O148" s="41">
        <f t="shared" si="5"/>
        <v>0</v>
      </c>
    </row>
    <row r="149" spans="2:15" s="28" customFormat="1" ht="16.5" x14ac:dyDescent="0.25">
      <c r="B149" s="38">
        <f>NSF!A151</f>
        <v>0</v>
      </c>
      <c r="C149" s="38">
        <f>NSF!B151</f>
        <v>0</v>
      </c>
      <c r="D149" s="38">
        <f>NSF!C151</f>
        <v>0</v>
      </c>
      <c r="E149" s="39">
        <f>NSF!D151</f>
        <v>0</v>
      </c>
      <c r="F149" s="40">
        <f>NSF!E151</f>
        <v>0</v>
      </c>
      <c r="G149" s="38">
        <f>NSF!T151</f>
        <v>0</v>
      </c>
      <c r="H149" s="93">
        <f>NSF!F151</f>
        <v>0</v>
      </c>
      <c r="I149" s="40">
        <f>NSF!G151</f>
        <v>0</v>
      </c>
      <c r="J149" s="40">
        <f>NSF!T151</f>
        <v>0</v>
      </c>
      <c r="K149" s="41">
        <f>NSF!BD151*NSF!R151</f>
        <v>0</v>
      </c>
      <c r="L149" s="41">
        <f>NSF!Y151</f>
        <v>0</v>
      </c>
      <c r="M149" s="41">
        <f t="shared" si="4"/>
        <v>0</v>
      </c>
      <c r="N149" s="41">
        <f>NSF!Z151</f>
        <v>0</v>
      </c>
      <c r="O149" s="41">
        <f t="shared" si="5"/>
        <v>0</v>
      </c>
    </row>
    <row r="150" spans="2:15" s="28" customFormat="1" ht="16.5" x14ac:dyDescent="0.25">
      <c r="B150" s="38">
        <f>NSF!A152</f>
        <v>0</v>
      </c>
      <c r="C150" s="38">
        <f>NSF!B152</f>
        <v>0</v>
      </c>
      <c r="D150" s="38">
        <f>NSF!C152</f>
        <v>0</v>
      </c>
      <c r="E150" s="39">
        <f>NSF!D152</f>
        <v>0</v>
      </c>
      <c r="F150" s="40">
        <f>NSF!E152</f>
        <v>0</v>
      </c>
      <c r="G150" s="38">
        <f>NSF!T152</f>
        <v>0</v>
      </c>
      <c r="H150" s="93">
        <f>NSF!F152</f>
        <v>0</v>
      </c>
      <c r="I150" s="40">
        <f>NSF!G152</f>
        <v>0</v>
      </c>
      <c r="J150" s="40">
        <f>NSF!T152</f>
        <v>0</v>
      </c>
      <c r="K150" s="41">
        <f>NSF!BD152*NSF!R152</f>
        <v>0</v>
      </c>
      <c r="L150" s="41">
        <f>NSF!Y152</f>
        <v>0</v>
      </c>
      <c r="M150" s="41">
        <f t="shared" si="4"/>
        <v>0</v>
      </c>
      <c r="N150" s="41">
        <f>NSF!Z152</f>
        <v>0</v>
      </c>
      <c r="O150" s="41">
        <f t="shared" si="5"/>
        <v>0</v>
      </c>
    </row>
    <row r="151" spans="2:15" s="28" customFormat="1" ht="16.5" x14ac:dyDescent="0.25">
      <c r="B151" s="38">
        <f>NSF!A153</f>
        <v>0</v>
      </c>
      <c r="C151" s="38">
        <f>NSF!B153</f>
        <v>0</v>
      </c>
      <c r="D151" s="38">
        <f>NSF!C153</f>
        <v>0</v>
      </c>
      <c r="E151" s="39">
        <f>NSF!D153</f>
        <v>0</v>
      </c>
      <c r="F151" s="40">
        <f>NSF!E153</f>
        <v>0</v>
      </c>
      <c r="G151" s="38">
        <f>NSF!T153</f>
        <v>0</v>
      </c>
      <c r="H151" s="93">
        <f>NSF!F153</f>
        <v>0</v>
      </c>
      <c r="I151" s="40">
        <f>NSF!G153</f>
        <v>0</v>
      </c>
      <c r="J151" s="40">
        <f>NSF!T153</f>
        <v>0</v>
      </c>
      <c r="K151" s="41">
        <f>NSF!BD153*NSF!R153</f>
        <v>0</v>
      </c>
      <c r="L151" s="41">
        <f>NSF!Y153</f>
        <v>0</v>
      </c>
      <c r="M151" s="41">
        <f t="shared" si="4"/>
        <v>0</v>
      </c>
      <c r="N151" s="41">
        <f>NSF!Z153</f>
        <v>0</v>
      </c>
      <c r="O151" s="41">
        <f t="shared" si="5"/>
        <v>0</v>
      </c>
    </row>
    <row r="152" spans="2:15" s="28" customFormat="1" ht="16.5" x14ac:dyDescent="0.25">
      <c r="B152" s="38">
        <f>NSF!A154</f>
        <v>0</v>
      </c>
      <c r="C152" s="38">
        <f>NSF!B154</f>
        <v>0</v>
      </c>
      <c r="D152" s="38">
        <f>NSF!C154</f>
        <v>0</v>
      </c>
      <c r="E152" s="39">
        <f>NSF!D154</f>
        <v>0</v>
      </c>
      <c r="F152" s="40">
        <f>NSF!E154</f>
        <v>0</v>
      </c>
      <c r="G152" s="38">
        <f>NSF!T154</f>
        <v>0</v>
      </c>
      <c r="H152" s="93">
        <f>NSF!F154</f>
        <v>0</v>
      </c>
      <c r="I152" s="40">
        <f>NSF!G154</f>
        <v>0</v>
      </c>
      <c r="J152" s="40">
        <f>NSF!T154</f>
        <v>0</v>
      </c>
      <c r="K152" s="41">
        <f>NSF!BD154*NSF!R154</f>
        <v>0</v>
      </c>
      <c r="L152" s="41">
        <f>NSF!Y154</f>
        <v>0</v>
      </c>
      <c r="M152" s="41">
        <f t="shared" si="4"/>
        <v>0</v>
      </c>
      <c r="N152" s="41">
        <f>NSF!Z154</f>
        <v>0</v>
      </c>
      <c r="O152" s="41">
        <f t="shared" si="5"/>
        <v>0</v>
      </c>
    </row>
    <row r="153" spans="2:15" s="28" customFormat="1" ht="16.5" x14ac:dyDescent="0.25">
      <c r="B153" s="38">
        <f>NSF!A155</f>
        <v>0</v>
      </c>
      <c r="C153" s="38">
        <f>NSF!B155</f>
        <v>0</v>
      </c>
      <c r="D153" s="38">
        <f>NSF!C155</f>
        <v>0</v>
      </c>
      <c r="E153" s="39">
        <f>NSF!D155</f>
        <v>0</v>
      </c>
      <c r="F153" s="40">
        <f>NSF!E155</f>
        <v>0</v>
      </c>
      <c r="G153" s="38">
        <f>NSF!T155</f>
        <v>0</v>
      </c>
      <c r="H153" s="93">
        <f>NSF!F155</f>
        <v>0</v>
      </c>
      <c r="I153" s="40">
        <f>NSF!G155</f>
        <v>0</v>
      </c>
      <c r="J153" s="40">
        <f>NSF!T155</f>
        <v>0</v>
      </c>
      <c r="K153" s="41">
        <f>NSF!BD155*NSF!R155</f>
        <v>0</v>
      </c>
      <c r="L153" s="41">
        <f>NSF!Y155</f>
        <v>0</v>
      </c>
      <c r="M153" s="41">
        <f t="shared" si="4"/>
        <v>0</v>
      </c>
      <c r="N153" s="41">
        <f>NSF!Z155</f>
        <v>0</v>
      </c>
      <c r="O153" s="41">
        <f t="shared" si="5"/>
        <v>0</v>
      </c>
    </row>
    <row r="154" spans="2:15" s="28" customFormat="1" ht="16.5" x14ac:dyDescent="0.25">
      <c r="B154" s="38">
        <f>NSF!A156</f>
        <v>0</v>
      </c>
      <c r="C154" s="38">
        <f>NSF!B156</f>
        <v>0</v>
      </c>
      <c r="D154" s="38">
        <f>NSF!C156</f>
        <v>0</v>
      </c>
      <c r="E154" s="39">
        <f>NSF!D156</f>
        <v>0</v>
      </c>
      <c r="F154" s="40">
        <f>NSF!E156</f>
        <v>0</v>
      </c>
      <c r="G154" s="38">
        <f>NSF!T156</f>
        <v>0</v>
      </c>
      <c r="H154" s="93">
        <f>NSF!F156</f>
        <v>0</v>
      </c>
      <c r="I154" s="40">
        <f>NSF!G156</f>
        <v>0</v>
      </c>
      <c r="J154" s="40">
        <f>NSF!T156</f>
        <v>0</v>
      </c>
      <c r="K154" s="41">
        <f>NSF!BD156*NSF!R156</f>
        <v>0</v>
      </c>
      <c r="L154" s="41">
        <f>NSF!Y156</f>
        <v>0</v>
      </c>
      <c r="M154" s="41">
        <f t="shared" si="4"/>
        <v>0</v>
      </c>
      <c r="N154" s="41">
        <f>NSF!Z156</f>
        <v>0</v>
      </c>
      <c r="O154" s="41">
        <f t="shared" si="5"/>
        <v>0</v>
      </c>
    </row>
    <row r="155" spans="2:15" s="28" customFormat="1" ht="16.5" x14ac:dyDescent="0.25">
      <c r="B155" s="38">
        <f>NSF!A157</f>
        <v>0</v>
      </c>
      <c r="C155" s="38">
        <f>NSF!B157</f>
        <v>0</v>
      </c>
      <c r="D155" s="38">
        <f>NSF!C157</f>
        <v>0</v>
      </c>
      <c r="E155" s="39">
        <f>NSF!D157</f>
        <v>0</v>
      </c>
      <c r="F155" s="40">
        <f>NSF!E157</f>
        <v>0</v>
      </c>
      <c r="G155" s="38">
        <f>NSF!T157</f>
        <v>0</v>
      </c>
      <c r="H155" s="93">
        <f>NSF!F157</f>
        <v>0</v>
      </c>
      <c r="I155" s="40">
        <f>NSF!G157</f>
        <v>0</v>
      </c>
      <c r="J155" s="40">
        <f>NSF!T157</f>
        <v>0</v>
      </c>
      <c r="K155" s="41">
        <f>NSF!BD157*NSF!R157</f>
        <v>0</v>
      </c>
      <c r="L155" s="41">
        <f>NSF!Y157</f>
        <v>0</v>
      </c>
      <c r="M155" s="41">
        <f t="shared" si="4"/>
        <v>0</v>
      </c>
      <c r="N155" s="41">
        <f>NSF!Z157</f>
        <v>0</v>
      </c>
      <c r="O155" s="41">
        <f t="shared" si="5"/>
        <v>0</v>
      </c>
    </row>
    <row r="156" spans="2:15" s="28" customFormat="1" ht="16.5" x14ac:dyDescent="0.25">
      <c r="B156" s="38">
        <f>NSF!A158</f>
        <v>0</v>
      </c>
      <c r="C156" s="38">
        <f>NSF!B158</f>
        <v>0</v>
      </c>
      <c r="D156" s="38">
        <f>NSF!C158</f>
        <v>0</v>
      </c>
      <c r="E156" s="39">
        <f>NSF!D158</f>
        <v>0</v>
      </c>
      <c r="F156" s="40">
        <f>NSF!E158</f>
        <v>0</v>
      </c>
      <c r="G156" s="38">
        <f>NSF!T158</f>
        <v>0</v>
      </c>
      <c r="H156" s="93">
        <f>NSF!F158</f>
        <v>0</v>
      </c>
      <c r="I156" s="40">
        <f>NSF!G158</f>
        <v>0</v>
      </c>
      <c r="J156" s="40">
        <f>NSF!T158</f>
        <v>0</v>
      </c>
      <c r="K156" s="41">
        <f>NSF!BD158*NSF!R158</f>
        <v>0</v>
      </c>
      <c r="L156" s="41">
        <f>NSF!Y158</f>
        <v>0</v>
      </c>
      <c r="M156" s="41">
        <f t="shared" si="4"/>
        <v>0</v>
      </c>
      <c r="N156" s="41">
        <f>NSF!Z158</f>
        <v>0</v>
      </c>
      <c r="O156" s="41">
        <f t="shared" si="5"/>
        <v>0</v>
      </c>
    </row>
    <row r="157" spans="2:15" s="28" customFormat="1" ht="16.5" x14ac:dyDescent="0.25">
      <c r="B157" s="38">
        <f>NSF!A159</f>
        <v>0</v>
      </c>
      <c r="C157" s="38">
        <f>NSF!B159</f>
        <v>0</v>
      </c>
      <c r="D157" s="38">
        <f>NSF!C159</f>
        <v>0</v>
      </c>
      <c r="E157" s="39">
        <f>NSF!D159</f>
        <v>0</v>
      </c>
      <c r="F157" s="40">
        <f>NSF!E159</f>
        <v>0</v>
      </c>
      <c r="G157" s="38">
        <f>NSF!T159</f>
        <v>0</v>
      </c>
      <c r="H157" s="93">
        <f>NSF!F159</f>
        <v>0</v>
      </c>
      <c r="I157" s="40">
        <f>NSF!G159</f>
        <v>0</v>
      </c>
      <c r="J157" s="40">
        <f>NSF!T159</f>
        <v>0</v>
      </c>
      <c r="K157" s="41">
        <f>NSF!BD159*NSF!R159</f>
        <v>0</v>
      </c>
      <c r="L157" s="41">
        <f>NSF!Y159</f>
        <v>0</v>
      </c>
      <c r="M157" s="41">
        <f t="shared" si="4"/>
        <v>0</v>
      </c>
      <c r="N157" s="41">
        <f>NSF!Z159</f>
        <v>0</v>
      </c>
      <c r="O157" s="41">
        <f t="shared" si="5"/>
        <v>0</v>
      </c>
    </row>
    <row r="158" spans="2:15" s="28" customFormat="1" ht="16.5" x14ac:dyDescent="0.25">
      <c r="B158" s="38">
        <f>NSF!A160</f>
        <v>0</v>
      </c>
      <c r="C158" s="38">
        <f>NSF!B160</f>
        <v>0</v>
      </c>
      <c r="D158" s="38">
        <f>NSF!C160</f>
        <v>0</v>
      </c>
      <c r="E158" s="39">
        <f>NSF!D160</f>
        <v>0</v>
      </c>
      <c r="F158" s="40">
        <f>NSF!E160</f>
        <v>0</v>
      </c>
      <c r="G158" s="38">
        <f>NSF!T160</f>
        <v>0</v>
      </c>
      <c r="H158" s="93">
        <f>NSF!F160</f>
        <v>0</v>
      </c>
      <c r="I158" s="40">
        <f>NSF!G160</f>
        <v>0</v>
      </c>
      <c r="J158" s="40">
        <f>NSF!T160</f>
        <v>0</v>
      </c>
      <c r="K158" s="41">
        <f>NSF!BD160*NSF!R160</f>
        <v>0</v>
      </c>
      <c r="L158" s="41">
        <f>NSF!Y160</f>
        <v>0</v>
      </c>
      <c r="M158" s="41">
        <f t="shared" si="4"/>
        <v>0</v>
      </c>
      <c r="N158" s="41">
        <f>NSF!Z160</f>
        <v>0</v>
      </c>
      <c r="O158" s="41">
        <f t="shared" si="5"/>
        <v>0</v>
      </c>
    </row>
    <row r="159" spans="2:15" s="28" customFormat="1" ht="16.5" x14ac:dyDescent="0.25">
      <c r="B159" s="38">
        <f>NSF!A161</f>
        <v>0</v>
      </c>
      <c r="C159" s="38">
        <f>NSF!B161</f>
        <v>0</v>
      </c>
      <c r="D159" s="38">
        <f>NSF!C161</f>
        <v>0</v>
      </c>
      <c r="E159" s="39">
        <f>NSF!D161</f>
        <v>0</v>
      </c>
      <c r="F159" s="40">
        <f>NSF!E161</f>
        <v>0</v>
      </c>
      <c r="G159" s="38">
        <f>NSF!T161</f>
        <v>0</v>
      </c>
      <c r="H159" s="93">
        <f>NSF!F161</f>
        <v>0</v>
      </c>
      <c r="I159" s="40">
        <f>NSF!G161</f>
        <v>0</v>
      </c>
      <c r="J159" s="40">
        <f>NSF!T161</f>
        <v>0</v>
      </c>
      <c r="K159" s="41">
        <f>NSF!BD161*NSF!R161</f>
        <v>0</v>
      </c>
      <c r="L159" s="41">
        <f>NSF!Y161</f>
        <v>0</v>
      </c>
      <c r="M159" s="41">
        <f t="shared" si="4"/>
        <v>0</v>
      </c>
      <c r="N159" s="41">
        <f>NSF!Z161</f>
        <v>0</v>
      </c>
      <c r="O159" s="41">
        <f t="shared" si="5"/>
        <v>0</v>
      </c>
    </row>
    <row r="160" spans="2:15" s="28" customFormat="1" ht="16.5" x14ac:dyDescent="0.25">
      <c r="B160" s="38">
        <f>NSF!A162</f>
        <v>0</v>
      </c>
      <c r="C160" s="38">
        <f>NSF!B162</f>
        <v>0</v>
      </c>
      <c r="D160" s="38">
        <f>NSF!C162</f>
        <v>0</v>
      </c>
      <c r="E160" s="39">
        <f>NSF!D162</f>
        <v>0</v>
      </c>
      <c r="F160" s="40">
        <f>NSF!E162</f>
        <v>0</v>
      </c>
      <c r="G160" s="38">
        <f>NSF!T162</f>
        <v>0</v>
      </c>
      <c r="H160" s="93">
        <f>NSF!F162</f>
        <v>0</v>
      </c>
      <c r="I160" s="40">
        <f>NSF!G162</f>
        <v>0</v>
      </c>
      <c r="J160" s="40">
        <f>NSF!T162</f>
        <v>0</v>
      </c>
      <c r="K160" s="41">
        <f>NSF!BD162*NSF!R162</f>
        <v>0</v>
      </c>
      <c r="L160" s="41">
        <f>NSF!Y162</f>
        <v>0</v>
      </c>
      <c r="M160" s="41">
        <f t="shared" si="4"/>
        <v>0</v>
      </c>
      <c r="N160" s="41">
        <f>NSF!Z162</f>
        <v>0</v>
      </c>
      <c r="O160" s="41">
        <f t="shared" si="5"/>
        <v>0</v>
      </c>
    </row>
    <row r="161" spans="2:15" s="28" customFormat="1" ht="16.5" x14ac:dyDescent="0.25">
      <c r="B161" s="38">
        <f>NSF!A163</f>
        <v>0</v>
      </c>
      <c r="C161" s="38">
        <f>NSF!B163</f>
        <v>0</v>
      </c>
      <c r="D161" s="38">
        <f>NSF!C163</f>
        <v>0</v>
      </c>
      <c r="E161" s="39">
        <f>NSF!D163</f>
        <v>0</v>
      </c>
      <c r="F161" s="40">
        <f>NSF!E163</f>
        <v>0</v>
      </c>
      <c r="G161" s="38">
        <f>NSF!T163</f>
        <v>0</v>
      </c>
      <c r="H161" s="93">
        <f>NSF!F163</f>
        <v>0</v>
      </c>
      <c r="I161" s="40">
        <f>NSF!G163</f>
        <v>0</v>
      </c>
      <c r="J161" s="40">
        <f>NSF!T163</f>
        <v>0</v>
      </c>
      <c r="K161" s="41">
        <f>NSF!BD163*NSF!R163</f>
        <v>0</v>
      </c>
      <c r="L161" s="41">
        <f>NSF!Y163</f>
        <v>0</v>
      </c>
      <c r="M161" s="41">
        <f t="shared" si="4"/>
        <v>0</v>
      </c>
      <c r="N161" s="41">
        <f>NSF!Z163</f>
        <v>0</v>
      </c>
      <c r="O161" s="41">
        <f t="shared" si="5"/>
        <v>0</v>
      </c>
    </row>
    <row r="162" spans="2:15" s="28" customFormat="1" ht="16.5" x14ac:dyDescent="0.25">
      <c r="B162" s="38">
        <f>NSF!A164</f>
        <v>0</v>
      </c>
      <c r="C162" s="38">
        <f>NSF!B164</f>
        <v>0</v>
      </c>
      <c r="D162" s="38">
        <f>NSF!C164</f>
        <v>0</v>
      </c>
      <c r="E162" s="39">
        <f>NSF!D164</f>
        <v>0</v>
      </c>
      <c r="F162" s="40">
        <f>NSF!E164</f>
        <v>0</v>
      </c>
      <c r="G162" s="38">
        <f>NSF!T164</f>
        <v>0</v>
      </c>
      <c r="H162" s="93">
        <f>NSF!F164</f>
        <v>0</v>
      </c>
      <c r="I162" s="40">
        <f>NSF!G164</f>
        <v>0</v>
      </c>
      <c r="J162" s="40">
        <f>NSF!T164</f>
        <v>0</v>
      </c>
      <c r="K162" s="41">
        <f>NSF!BD164*NSF!R164</f>
        <v>0</v>
      </c>
      <c r="L162" s="41">
        <f>NSF!Y164</f>
        <v>0</v>
      </c>
      <c r="M162" s="41">
        <f t="shared" si="4"/>
        <v>0</v>
      </c>
      <c r="N162" s="41">
        <f>NSF!Z164</f>
        <v>0</v>
      </c>
      <c r="O162" s="41">
        <f t="shared" si="5"/>
        <v>0</v>
      </c>
    </row>
    <row r="163" spans="2:15" s="28" customFormat="1" ht="16.5" x14ac:dyDescent="0.25">
      <c r="B163" s="38">
        <f>NSF!A165</f>
        <v>0</v>
      </c>
      <c r="C163" s="38">
        <f>NSF!B165</f>
        <v>0</v>
      </c>
      <c r="D163" s="38">
        <f>NSF!C165</f>
        <v>0</v>
      </c>
      <c r="E163" s="39">
        <f>NSF!D165</f>
        <v>0</v>
      </c>
      <c r="F163" s="40">
        <f>NSF!E165</f>
        <v>0</v>
      </c>
      <c r="G163" s="38">
        <f>NSF!T165</f>
        <v>0</v>
      </c>
      <c r="H163" s="93">
        <f>NSF!F165</f>
        <v>0</v>
      </c>
      <c r="I163" s="40">
        <f>NSF!G165</f>
        <v>0</v>
      </c>
      <c r="J163" s="40">
        <f>NSF!T165</f>
        <v>0</v>
      </c>
      <c r="K163" s="41">
        <f>NSF!BD165*NSF!R165</f>
        <v>0</v>
      </c>
      <c r="L163" s="41">
        <f>NSF!Y165</f>
        <v>0</v>
      </c>
      <c r="M163" s="41">
        <f t="shared" si="4"/>
        <v>0</v>
      </c>
      <c r="N163" s="41">
        <f>NSF!Z165</f>
        <v>0</v>
      </c>
      <c r="O163" s="41">
        <f t="shared" si="5"/>
        <v>0</v>
      </c>
    </row>
    <row r="164" spans="2:15" s="28" customFormat="1" ht="16.5" x14ac:dyDescent="0.25">
      <c r="B164" s="38">
        <f>NSF!A166</f>
        <v>0</v>
      </c>
      <c r="C164" s="38">
        <f>NSF!B166</f>
        <v>0</v>
      </c>
      <c r="D164" s="38">
        <f>NSF!C166</f>
        <v>0</v>
      </c>
      <c r="E164" s="39">
        <f>NSF!D166</f>
        <v>0</v>
      </c>
      <c r="F164" s="40">
        <f>NSF!E166</f>
        <v>0</v>
      </c>
      <c r="G164" s="38">
        <f>NSF!T166</f>
        <v>0</v>
      </c>
      <c r="H164" s="93">
        <f>NSF!F166</f>
        <v>0</v>
      </c>
      <c r="I164" s="40">
        <f>NSF!G166</f>
        <v>0</v>
      </c>
      <c r="J164" s="40">
        <f>NSF!T166</f>
        <v>0</v>
      </c>
      <c r="K164" s="41">
        <f>NSF!BD166*NSF!R166</f>
        <v>0</v>
      </c>
      <c r="L164" s="41">
        <f>NSF!Y166</f>
        <v>0</v>
      </c>
      <c r="M164" s="41">
        <f t="shared" si="4"/>
        <v>0</v>
      </c>
      <c r="N164" s="41">
        <f>NSF!Z166</f>
        <v>0</v>
      </c>
      <c r="O164" s="41">
        <f t="shared" si="5"/>
        <v>0</v>
      </c>
    </row>
    <row r="165" spans="2:15" s="28" customFormat="1" ht="16.5" x14ac:dyDescent="0.25">
      <c r="B165" s="38">
        <f>NSF!A167</f>
        <v>0</v>
      </c>
      <c r="C165" s="38">
        <f>NSF!B167</f>
        <v>0</v>
      </c>
      <c r="D165" s="38">
        <f>NSF!C167</f>
        <v>0</v>
      </c>
      <c r="E165" s="39">
        <f>NSF!D167</f>
        <v>0</v>
      </c>
      <c r="F165" s="40">
        <f>NSF!E167</f>
        <v>0</v>
      </c>
      <c r="G165" s="38">
        <f>NSF!T167</f>
        <v>0</v>
      </c>
      <c r="H165" s="93">
        <f>NSF!F167</f>
        <v>0</v>
      </c>
      <c r="I165" s="40">
        <f>NSF!G167</f>
        <v>0</v>
      </c>
      <c r="J165" s="40">
        <f>NSF!T167</f>
        <v>0</v>
      </c>
      <c r="K165" s="41">
        <f>NSF!BD167*NSF!R167</f>
        <v>0</v>
      </c>
      <c r="L165" s="41">
        <f>NSF!Y167</f>
        <v>0</v>
      </c>
      <c r="M165" s="41">
        <f t="shared" si="4"/>
        <v>0</v>
      </c>
      <c r="N165" s="41">
        <f>NSF!Z167</f>
        <v>0</v>
      </c>
      <c r="O165" s="41">
        <f t="shared" si="5"/>
        <v>0</v>
      </c>
    </row>
    <row r="166" spans="2:15" s="28" customFormat="1" ht="16.5" x14ac:dyDescent="0.25">
      <c r="B166" s="38">
        <f>NSF!A168</f>
        <v>0</v>
      </c>
      <c r="C166" s="38">
        <f>NSF!B168</f>
        <v>0</v>
      </c>
      <c r="D166" s="38">
        <f>NSF!C168</f>
        <v>0</v>
      </c>
      <c r="E166" s="39">
        <f>NSF!D168</f>
        <v>0</v>
      </c>
      <c r="F166" s="40">
        <f>NSF!E168</f>
        <v>0</v>
      </c>
      <c r="G166" s="38">
        <f>NSF!T168</f>
        <v>0</v>
      </c>
      <c r="H166" s="93">
        <f>NSF!F168</f>
        <v>0</v>
      </c>
      <c r="I166" s="40">
        <f>NSF!G168</f>
        <v>0</v>
      </c>
      <c r="J166" s="40">
        <f>NSF!T168</f>
        <v>0</v>
      </c>
      <c r="K166" s="41">
        <f>NSF!BD168*NSF!R168</f>
        <v>0</v>
      </c>
      <c r="L166" s="41">
        <f>NSF!Y168</f>
        <v>0</v>
      </c>
      <c r="M166" s="41">
        <f t="shared" si="4"/>
        <v>0</v>
      </c>
      <c r="N166" s="41">
        <f>NSF!Z168</f>
        <v>0</v>
      </c>
      <c r="O166" s="41">
        <f t="shared" si="5"/>
        <v>0</v>
      </c>
    </row>
    <row r="167" spans="2:15" s="28" customFormat="1" ht="16.5" x14ac:dyDescent="0.25">
      <c r="B167" s="38">
        <f>NSF!A169</f>
        <v>0</v>
      </c>
      <c r="C167" s="38">
        <f>NSF!B169</f>
        <v>0</v>
      </c>
      <c r="D167" s="38">
        <f>NSF!C169</f>
        <v>0</v>
      </c>
      <c r="E167" s="39">
        <f>NSF!D169</f>
        <v>0</v>
      </c>
      <c r="F167" s="40">
        <f>NSF!E169</f>
        <v>0</v>
      </c>
      <c r="G167" s="38">
        <f>NSF!T169</f>
        <v>0</v>
      </c>
      <c r="H167" s="93">
        <f>NSF!F169</f>
        <v>0</v>
      </c>
      <c r="I167" s="40">
        <f>NSF!G169</f>
        <v>0</v>
      </c>
      <c r="J167" s="40">
        <f>NSF!T169</f>
        <v>0</v>
      </c>
      <c r="K167" s="41">
        <f>NSF!BD169*NSF!R169</f>
        <v>0</v>
      </c>
      <c r="L167" s="41">
        <f>NSF!Y169</f>
        <v>0</v>
      </c>
      <c r="M167" s="41">
        <f t="shared" si="4"/>
        <v>0</v>
      </c>
      <c r="N167" s="41">
        <f>NSF!Z169</f>
        <v>0</v>
      </c>
      <c r="O167" s="41">
        <f t="shared" si="5"/>
        <v>0</v>
      </c>
    </row>
    <row r="168" spans="2:15" s="28" customFormat="1" ht="16.5" x14ac:dyDescent="0.25">
      <c r="B168" s="38">
        <f>NSF!A170</f>
        <v>0</v>
      </c>
      <c r="C168" s="38">
        <f>NSF!B170</f>
        <v>0</v>
      </c>
      <c r="D168" s="38">
        <f>NSF!C170</f>
        <v>0</v>
      </c>
      <c r="E168" s="39">
        <f>NSF!D170</f>
        <v>0</v>
      </c>
      <c r="F168" s="40">
        <f>NSF!E170</f>
        <v>0</v>
      </c>
      <c r="G168" s="38">
        <f>NSF!T170</f>
        <v>0</v>
      </c>
      <c r="H168" s="93">
        <f>NSF!F170</f>
        <v>0</v>
      </c>
      <c r="I168" s="40">
        <f>NSF!G170</f>
        <v>0</v>
      </c>
      <c r="J168" s="40">
        <f>NSF!T170</f>
        <v>0</v>
      </c>
      <c r="K168" s="41">
        <f>NSF!BD170*NSF!R170</f>
        <v>0</v>
      </c>
      <c r="L168" s="41">
        <f>NSF!Y170</f>
        <v>0</v>
      </c>
      <c r="M168" s="41">
        <f t="shared" si="4"/>
        <v>0</v>
      </c>
      <c r="N168" s="41">
        <f>NSF!Z170</f>
        <v>0</v>
      </c>
      <c r="O168" s="41">
        <f t="shared" si="5"/>
        <v>0</v>
      </c>
    </row>
    <row r="169" spans="2:15" s="28" customFormat="1" ht="16.5" x14ac:dyDescent="0.25">
      <c r="B169" s="38">
        <f>NSF!A171</f>
        <v>0</v>
      </c>
      <c r="C169" s="38">
        <f>NSF!B171</f>
        <v>0</v>
      </c>
      <c r="D169" s="38">
        <f>NSF!C171</f>
        <v>0</v>
      </c>
      <c r="E169" s="39">
        <f>NSF!D171</f>
        <v>0</v>
      </c>
      <c r="F169" s="40">
        <f>NSF!E171</f>
        <v>0</v>
      </c>
      <c r="G169" s="38">
        <f>NSF!T171</f>
        <v>0</v>
      </c>
      <c r="H169" s="93">
        <f>NSF!F171</f>
        <v>0</v>
      </c>
      <c r="I169" s="40">
        <f>NSF!G171</f>
        <v>0</v>
      </c>
      <c r="J169" s="40">
        <f>NSF!T171</f>
        <v>0</v>
      </c>
      <c r="K169" s="41">
        <f>NSF!BD171*NSF!R171</f>
        <v>0</v>
      </c>
      <c r="L169" s="41">
        <f>NSF!Y171</f>
        <v>0</v>
      </c>
      <c r="M169" s="41">
        <f t="shared" si="4"/>
        <v>0</v>
      </c>
      <c r="N169" s="41">
        <f>NSF!Z171</f>
        <v>0</v>
      </c>
      <c r="O169" s="41">
        <f t="shared" si="5"/>
        <v>0</v>
      </c>
    </row>
    <row r="170" spans="2:15" s="28" customFormat="1" ht="16.5" x14ac:dyDescent="0.25">
      <c r="B170" s="38">
        <f>NSF!A172</f>
        <v>0</v>
      </c>
      <c r="C170" s="38">
        <f>NSF!B172</f>
        <v>0</v>
      </c>
      <c r="D170" s="38">
        <f>NSF!C172</f>
        <v>0</v>
      </c>
      <c r="E170" s="39">
        <f>NSF!D172</f>
        <v>0</v>
      </c>
      <c r="F170" s="40">
        <f>NSF!E172</f>
        <v>0</v>
      </c>
      <c r="G170" s="38">
        <f>NSF!T172</f>
        <v>0</v>
      </c>
      <c r="H170" s="93">
        <f>NSF!F172</f>
        <v>0</v>
      </c>
      <c r="I170" s="40">
        <f>NSF!G172</f>
        <v>0</v>
      </c>
      <c r="J170" s="40">
        <f>NSF!T172</f>
        <v>0</v>
      </c>
      <c r="K170" s="41">
        <f>NSF!BD172*NSF!R172</f>
        <v>0</v>
      </c>
      <c r="L170" s="41">
        <f>NSF!Y172</f>
        <v>0</v>
      </c>
      <c r="M170" s="41">
        <f t="shared" si="4"/>
        <v>0</v>
      </c>
      <c r="N170" s="41">
        <f>NSF!Z172</f>
        <v>0</v>
      </c>
      <c r="O170" s="41">
        <f t="shared" si="5"/>
        <v>0</v>
      </c>
    </row>
    <row r="171" spans="2:15" s="28" customFormat="1" ht="16.5" x14ac:dyDescent="0.25">
      <c r="B171" s="38">
        <f>NSF!A173</f>
        <v>0</v>
      </c>
      <c r="C171" s="38">
        <f>NSF!B173</f>
        <v>0</v>
      </c>
      <c r="D171" s="38">
        <f>NSF!C173</f>
        <v>0</v>
      </c>
      <c r="E171" s="39">
        <f>NSF!D173</f>
        <v>0</v>
      </c>
      <c r="F171" s="40">
        <f>NSF!E173</f>
        <v>0</v>
      </c>
      <c r="G171" s="38">
        <f>NSF!T173</f>
        <v>0</v>
      </c>
      <c r="H171" s="93">
        <f>NSF!F173</f>
        <v>0</v>
      </c>
      <c r="I171" s="40">
        <f>NSF!G173</f>
        <v>0</v>
      </c>
      <c r="J171" s="40">
        <f>NSF!T173</f>
        <v>0</v>
      </c>
      <c r="K171" s="41">
        <f>NSF!BD173*NSF!R173</f>
        <v>0</v>
      </c>
      <c r="L171" s="41">
        <f>NSF!Y173</f>
        <v>0</v>
      </c>
      <c r="M171" s="41">
        <f t="shared" si="4"/>
        <v>0</v>
      </c>
      <c r="N171" s="41">
        <f>NSF!Z173</f>
        <v>0</v>
      </c>
      <c r="O171" s="41">
        <f t="shared" si="5"/>
        <v>0</v>
      </c>
    </row>
    <row r="172" spans="2:15" s="28" customFormat="1" ht="16.5" x14ac:dyDescent="0.25">
      <c r="B172" s="38">
        <f>NSF!A174</f>
        <v>0</v>
      </c>
      <c r="C172" s="38">
        <f>NSF!B174</f>
        <v>0</v>
      </c>
      <c r="D172" s="38">
        <f>NSF!C174</f>
        <v>0</v>
      </c>
      <c r="E172" s="39">
        <f>NSF!D174</f>
        <v>0</v>
      </c>
      <c r="F172" s="40">
        <f>NSF!E174</f>
        <v>0</v>
      </c>
      <c r="G172" s="38">
        <f>NSF!T174</f>
        <v>0</v>
      </c>
      <c r="H172" s="93">
        <f>NSF!F174</f>
        <v>0</v>
      </c>
      <c r="I172" s="40">
        <f>NSF!G174</f>
        <v>0</v>
      </c>
      <c r="J172" s="40">
        <f>NSF!T174</f>
        <v>0</v>
      </c>
      <c r="K172" s="41">
        <f>NSF!BD174*NSF!R174</f>
        <v>0</v>
      </c>
      <c r="L172" s="41">
        <f>NSF!Y174</f>
        <v>0</v>
      </c>
      <c r="M172" s="41">
        <f t="shared" si="4"/>
        <v>0</v>
      </c>
      <c r="N172" s="41">
        <f>NSF!Z174</f>
        <v>0</v>
      </c>
      <c r="O172" s="41">
        <f t="shared" si="5"/>
        <v>0</v>
      </c>
    </row>
    <row r="173" spans="2:15" s="28" customFormat="1" ht="16.5" x14ac:dyDescent="0.25">
      <c r="B173" s="38">
        <f>NSF!A175</f>
        <v>0</v>
      </c>
      <c r="C173" s="38">
        <f>NSF!B175</f>
        <v>0</v>
      </c>
      <c r="D173" s="38">
        <f>NSF!C175</f>
        <v>0</v>
      </c>
      <c r="E173" s="39">
        <f>NSF!D175</f>
        <v>0</v>
      </c>
      <c r="F173" s="40">
        <f>NSF!E175</f>
        <v>0</v>
      </c>
      <c r="G173" s="38">
        <f>NSF!T175</f>
        <v>0</v>
      </c>
      <c r="H173" s="93">
        <f>NSF!F175</f>
        <v>0</v>
      </c>
      <c r="I173" s="40">
        <f>NSF!G175</f>
        <v>0</v>
      </c>
      <c r="J173" s="40">
        <f>NSF!T175</f>
        <v>0</v>
      </c>
      <c r="K173" s="41">
        <f>NSF!BD175*NSF!R175</f>
        <v>0</v>
      </c>
      <c r="L173" s="41">
        <f>NSF!Y175</f>
        <v>0</v>
      </c>
      <c r="M173" s="41">
        <f t="shared" si="4"/>
        <v>0</v>
      </c>
      <c r="N173" s="41">
        <f>NSF!Z175</f>
        <v>0</v>
      </c>
      <c r="O173" s="41">
        <f t="shared" si="5"/>
        <v>0</v>
      </c>
    </row>
    <row r="174" spans="2:15" s="28" customFormat="1" ht="16.5" x14ac:dyDescent="0.25">
      <c r="B174" s="38">
        <f>NSF!A176</f>
        <v>0</v>
      </c>
      <c r="C174" s="38">
        <f>NSF!B176</f>
        <v>0</v>
      </c>
      <c r="D174" s="38">
        <f>NSF!C176</f>
        <v>0</v>
      </c>
      <c r="E174" s="39">
        <f>NSF!D176</f>
        <v>0</v>
      </c>
      <c r="F174" s="40">
        <f>NSF!E176</f>
        <v>0</v>
      </c>
      <c r="G174" s="38">
        <f>NSF!T176</f>
        <v>0</v>
      </c>
      <c r="H174" s="93">
        <f>NSF!F176</f>
        <v>0</v>
      </c>
      <c r="I174" s="40">
        <f>NSF!G176</f>
        <v>0</v>
      </c>
      <c r="J174" s="40">
        <f>NSF!T176</f>
        <v>0</v>
      </c>
      <c r="K174" s="41">
        <f>NSF!BD176*NSF!R176</f>
        <v>0</v>
      </c>
      <c r="L174" s="41">
        <f>NSF!Y176</f>
        <v>0</v>
      </c>
      <c r="M174" s="41">
        <f t="shared" si="4"/>
        <v>0</v>
      </c>
      <c r="N174" s="41">
        <f>NSF!Z176</f>
        <v>0</v>
      </c>
      <c r="O174" s="41">
        <f t="shared" si="5"/>
        <v>0</v>
      </c>
    </row>
    <row r="175" spans="2:15" s="28" customFormat="1" ht="16.5" x14ac:dyDescent="0.25">
      <c r="B175" s="38">
        <f>NSF!A177</f>
        <v>0</v>
      </c>
      <c r="C175" s="38">
        <f>NSF!B177</f>
        <v>0</v>
      </c>
      <c r="D175" s="38">
        <f>NSF!C177</f>
        <v>0</v>
      </c>
      <c r="E175" s="39">
        <f>NSF!D177</f>
        <v>0</v>
      </c>
      <c r="F175" s="40">
        <f>NSF!E177</f>
        <v>0</v>
      </c>
      <c r="G175" s="38">
        <f>NSF!T177</f>
        <v>0</v>
      </c>
      <c r="H175" s="93">
        <f>NSF!F177</f>
        <v>0</v>
      </c>
      <c r="I175" s="40">
        <f>NSF!G177</f>
        <v>0</v>
      </c>
      <c r="J175" s="40">
        <f>NSF!T177</f>
        <v>0</v>
      </c>
      <c r="K175" s="41">
        <f>NSF!BD177*NSF!R177</f>
        <v>0</v>
      </c>
      <c r="L175" s="41">
        <f>NSF!Y177</f>
        <v>0</v>
      </c>
      <c r="M175" s="41">
        <f t="shared" si="4"/>
        <v>0</v>
      </c>
      <c r="N175" s="41">
        <f>NSF!Z177</f>
        <v>0</v>
      </c>
      <c r="O175" s="41">
        <f t="shared" si="5"/>
        <v>0</v>
      </c>
    </row>
    <row r="176" spans="2:15" s="28" customFormat="1" ht="16.5" x14ac:dyDescent="0.25">
      <c r="B176" s="38">
        <f>NSF!A178</f>
        <v>0</v>
      </c>
      <c r="C176" s="38">
        <f>NSF!B178</f>
        <v>0</v>
      </c>
      <c r="D176" s="38">
        <f>NSF!C178</f>
        <v>0</v>
      </c>
      <c r="E176" s="39">
        <f>NSF!D178</f>
        <v>0</v>
      </c>
      <c r="F176" s="40">
        <f>NSF!E178</f>
        <v>0</v>
      </c>
      <c r="G176" s="38">
        <f>NSF!T178</f>
        <v>0</v>
      </c>
      <c r="H176" s="93">
        <f>NSF!F178</f>
        <v>0</v>
      </c>
      <c r="I176" s="40">
        <f>NSF!G178</f>
        <v>0</v>
      </c>
      <c r="J176" s="40">
        <f>NSF!T178</f>
        <v>0</v>
      </c>
      <c r="K176" s="41">
        <f>NSF!BD178*NSF!R178</f>
        <v>0</v>
      </c>
      <c r="L176" s="41">
        <f>NSF!Y178</f>
        <v>0</v>
      </c>
      <c r="M176" s="41">
        <f t="shared" si="4"/>
        <v>0</v>
      </c>
      <c r="N176" s="41">
        <f>NSF!Z178</f>
        <v>0</v>
      </c>
      <c r="O176" s="41">
        <f t="shared" si="5"/>
        <v>0</v>
      </c>
    </row>
    <row r="177" spans="2:15" s="28" customFormat="1" ht="16.5" x14ac:dyDescent="0.25">
      <c r="B177" s="38">
        <f>NSF!A179</f>
        <v>0</v>
      </c>
      <c r="C177" s="38">
        <f>NSF!B179</f>
        <v>0</v>
      </c>
      <c r="D177" s="38">
        <f>NSF!C179</f>
        <v>0</v>
      </c>
      <c r="E177" s="39">
        <f>NSF!D179</f>
        <v>0</v>
      </c>
      <c r="F177" s="40">
        <f>NSF!E179</f>
        <v>0</v>
      </c>
      <c r="G177" s="38">
        <f>NSF!T179</f>
        <v>0</v>
      </c>
      <c r="H177" s="93">
        <f>NSF!F179</f>
        <v>0</v>
      </c>
      <c r="I177" s="40">
        <f>NSF!G179</f>
        <v>0</v>
      </c>
      <c r="J177" s="40">
        <f>NSF!T179</f>
        <v>0</v>
      </c>
      <c r="K177" s="41">
        <f>NSF!BD179*NSF!R179</f>
        <v>0</v>
      </c>
      <c r="L177" s="41">
        <f>NSF!Y179</f>
        <v>0</v>
      </c>
      <c r="M177" s="41">
        <f t="shared" si="4"/>
        <v>0</v>
      </c>
      <c r="N177" s="41">
        <f>NSF!Z179</f>
        <v>0</v>
      </c>
      <c r="O177" s="41">
        <f t="shared" si="5"/>
        <v>0</v>
      </c>
    </row>
    <row r="178" spans="2:15" s="28" customFormat="1" ht="16.5" x14ac:dyDescent="0.25">
      <c r="B178" s="38">
        <f>NSF!A180</f>
        <v>0</v>
      </c>
      <c r="C178" s="38">
        <f>NSF!B180</f>
        <v>0</v>
      </c>
      <c r="D178" s="38">
        <f>NSF!C180</f>
        <v>0</v>
      </c>
      <c r="E178" s="39">
        <f>NSF!D180</f>
        <v>0</v>
      </c>
      <c r="F178" s="40">
        <f>NSF!E180</f>
        <v>0</v>
      </c>
      <c r="G178" s="38">
        <f>NSF!T180</f>
        <v>0</v>
      </c>
      <c r="H178" s="93">
        <f>NSF!F180</f>
        <v>0</v>
      </c>
      <c r="I178" s="40">
        <f>NSF!G180</f>
        <v>0</v>
      </c>
      <c r="J178" s="40">
        <f>NSF!T180</f>
        <v>0</v>
      </c>
      <c r="K178" s="41">
        <f>NSF!BD180*NSF!R180</f>
        <v>0</v>
      </c>
      <c r="L178" s="41">
        <f>NSF!Y180</f>
        <v>0</v>
      </c>
      <c r="M178" s="41">
        <f t="shared" si="4"/>
        <v>0</v>
      </c>
      <c r="N178" s="41">
        <f>NSF!Z180</f>
        <v>0</v>
      </c>
      <c r="O178" s="41">
        <f t="shared" si="5"/>
        <v>0</v>
      </c>
    </row>
    <row r="179" spans="2:15" s="28" customFormat="1" ht="16.5" x14ac:dyDescent="0.25">
      <c r="B179" s="38">
        <f>NSF!A181</f>
        <v>0</v>
      </c>
      <c r="C179" s="38">
        <f>NSF!B181</f>
        <v>0</v>
      </c>
      <c r="D179" s="38">
        <f>NSF!C181</f>
        <v>0</v>
      </c>
      <c r="E179" s="39">
        <f>NSF!D181</f>
        <v>0</v>
      </c>
      <c r="F179" s="40">
        <f>NSF!E181</f>
        <v>0</v>
      </c>
      <c r="G179" s="38">
        <f>NSF!T181</f>
        <v>0</v>
      </c>
      <c r="H179" s="93">
        <f>NSF!F181</f>
        <v>0</v>
      </c>
      <c r="I179" s="40">
        <f>NSF!G181</f>
        <v>0</v>
      </c>
      <c r="J179" s="40">
        <f>NSF!T181</f>
        <v>0</v>
      </c>
      <c r="K179" s="41">
        <f>NSF!BD181*NSF!R181</f>
        <v>0</v>
      </c>
      <c r="L179" s="41">
        <f>NSF!Y181</f>
        <v>0</v>
      </c>
      <c r="M179" s="41">
        <f t="shared" si="4"/>
        <v>0</v>
      </c>
      <c r="N179" s="41">
        <f>NSF!Z181</f>
        <v>0</v>
      </c>
      <c r="O179" s="41">
        <f t="shared" si="5"/>
        <v>0</v>
      </c>
    </row>
    <row r="180" spans="2:15" s="28" customFormat="1" ht="16.5" x14ac:dyDescent="0.25">
      <c r="B180" s="38">
        <f>NSF!A182</f>
        <v>0</v>
      </c>
      <c r="C180" s="38">
        <f>NSF!B182</f>
        <v>0</v>
      </c>
      <c r="D180" s="38">
        <f>NSF!C182</f>
        <v>0</v>
      </c>
      <c r="E180" s="39">
        <f>NSF!D182</f>
        <v>0</v>
      </c>
      <c r="F180" s="40">
        <f>NSF!E182</f>
        <v>0</v>
      </c>
      <c r="G180" s="38">
        <f>NSF!T182</f>
        <v>0</v>
      </c>
      <c r="H180" s="93">
        <f>NSF!F182</f>
        <v>0</v>
      </c>
      <c r="I180" s="40">
        <f>NSF!G182</f>
        <v>0</v>
      </c>
      <c r="J180" s="40">
        <f>NSF!T182</f>
        <v>0</v>
      </c>
      <c r="K180" s="41">
        <f>NSF!BD182*NSF!R182</f>
        <v>0</v>
      </c>
      <c r="L180" s="41">
        <f>NSF!Y182</f>
        <v>0</v>
      </c>
      <c r="M180" s="41">
        <f t="shared" si="4"/>
        <v>0</v>
      </c>
      <c r="N180" s="41">
        <f>NSF!Z182</f>
        <v>0</v>
      </c>
      <c r="O180" s="41">
        <f t="shared" si="5"/>
        <v>0</v>
      </c>
    </row>
    <row r="181" spans="2:15" s="28" customFormat="1" ht="16.5" x14ac:dyDescent="0.25">
      <c r="B181" s="38">
        <f>NSF!A183</f>
        <v>0</v>
      </c>
      <c r="C181" s="38">
        <f>NSF!B183</f>
        <v>0</v>
      </c>
      <c r="D181" s="38">
        <f>NSF!C183</f>
        <v>0</v>
      </c>
      <c r="E181" s="39">
        <f>NSF!D183</f>
        <v>0</v>
      </c>
      <c r="F181" s="40">
        <f>NSF!E183</f>
        <v>0</v>
      </c>
      <c r="G181" s="38">
        <f>NSF!T183</f>
        <v>0</v>
      </c>
      <c r="H181" s="93">
        <f>NSF!F183</f>
        <v>0</v>
      </c>
      <c r="I181" s="40">
        <f>NSF!G183</f>
        <v>0</v>
      </c>
      <c r="J181" s="40">
        <f>NSF!T183</f>
        <v>0</v>
      </c>
      <c r="K181" s="41">
        <f>NSF!BD183*NSF!R183</f>
        <v>0</v>
      </c>
      <c r="L181" s="41">
        <f>NSF!Y183</f>
        <v>0</v>
      </c>
      <c r="M181" s="41">
        <f t="shared" si="4"/>
        <v>0</v>
      </c>
      <c r="N181" s="41">
        <f>NSF!Z183</f>
        <v>0</v>
      </c>
      <c r="O181" s="41">
        <f t="shared" si="5"/>
        <v>0</v>
      </c>
    </row>
    <row r="182" spans="2:15" s="28" customFormat="1" ht="16.5" x14ac:dyDescent="0.25">
      <c r="B182" s="38">
        <f>NSF!A184</f>
        <v>0</v>
      </c>
      <c r="C182" s="38">
        <f>NSF!B184</f>
        <v>0</v>
      </c>
      <c r="D182" s="38">
        <f>NSF!C184</f>
        <v>0</v>
      </c>
      <c r="E182" s="39">
        <f>NSF!D184</f>
        <v>0</v>
      </c>
      <c r="F182" s="40">
        <f>NSF!E184</f>
        <v>0</v>
      </c>
      <c r="G182" s="38">
        <f>NSF!T184</f>
        <v>0</v>
      </c>
      <c r="H182" s="93">
        <f>NSF!F184</f>
        <v>0</v>
      </c>
      <c r="I182" s="40">
        <f>NSF!G184</f>
        <v>0</v>
      </c>
      <c r="J182" s="40">
        <f>NSF!T184</f>
        <v>0</v>
      </c>
      <c r="K182" s="41">
        <f>NSF!BD184*NSF!R184</f>
        <v>0</v>
      </c>
      <c r="L182" s="41">
        <f>NSF!Y184</f>
        <v>0</v>
      </c>
      <c r="M182" s="41">
        <f t="shared" si="4"/>
        <v>0</v>
      </c>
      <c r="N182" s="41">
        <f>NSF!Z184</f>
        <v>0</v>
      </c>
      <c r="O182" s="41">
        <f t="shared" si="5"/>
        <v>0</v>
      </c>
    </row>
    <row r="183" spans="2:15" s="28" customFormat="1" ht="16.5" x14ac:dyDescent="0.25">
      <c r="B183" s="38">
        <f>NSF!A185</f>
        <v>0</v>
      </c>
      <c r="C183" s="38">
        <f>NSF!B185</f>
        <v>0</v>
      </c>
      <c r="D183" s="38">
        <f>NSF!C185</f>
        <v>0</v>
      </c>
      <c r="E183" s="39">
        <f>NSF!D185</f>
        <v>0</v>
      </c>
      <c r="F183" s="40">
        <f>NSF!E185</f>
        <v>0</v>
      </c>
      <c r="G183" s="38">
        <f>NSF!T185</f>
        <v>0</v>
      </c>
      <c r="H183" s="93">
        <f>NSF!F185</f>
        <v>0</v>
      </c>
      <c r="I183" s="40">
        <f>NSF!G185</f>
        <v>0</v>
      </c>
      <c r="J183" s="40">
        <f>NSF!T185</f>
        <v>0</v>
      </c>
      <c r="K183" s="41">
        <f>NSF!BD185*NSF!R185</f>
        <v>0</v>
      </c>
      <c r="L183" s="41">
        <f>NSF!Y185</f>
        <v>0</v>
      </c>
      <c r="M183" s="41">
        <f t="shared" si="4"/>
        <v>0</v>
      </c>
      <c r="N183" s="41">
        <f>NSF!Z185</f>
        <v>0</v>
      </c>
      <c r="O183" s="41">
        <f t="shared" si="5"/>
        <v>0</v>
      </c>
    </row>
    <row r="184" spans="2:15" s="28" customFormat="1" ht="16.5" x14ac:dyDescent="0.25">
      <c r="B184" s="38">
        <f>NSF!A186</f>
        <v>0</v>
      </c>
      <c r="C184" s="38">
        <f>NSF!B186</f>
        <v>0</v>
      </c>
      <c r="D184" s="38">
        <f>NSF!C186</f>
        <v>0</v>
      </c>
      <c r="E184" s="39">
        <f>NSF!D186</f>
        <v>0</v>
      </c>
      <c r="F184" s="40">
        <f>NSF!E186</f>
        <v>0</v>
      </c>
      <c r="G184" s="38">
        <f>NSF!T186</f>
        <v>0</v>
      </c>
      <c r="H184" s="93">
        <f>NSF!F186</f>
        <v>0</v>
      </c>
      <c r="I184" s="40">
        <f>NSF!G186</f>
        <v>0</v>
      </c>
      <c r="J184" s="40">
        <f>NSF!T186</f>
        <v>0</v>
      </c>
      <c r="K184" s="41">
        <f>NSF!BD186*NSF!R186</f>
        <v>0</v>
      </c>
      <c r="L184" s="41">
        <f>NSF!Y186</f>
        <v>0</v>
      </c>
      <c r="M184" s="41">
        <f t="shared" si="4"/>
        <v>0</v>
      </c>
      <c r="N184" s="41">
        <f>NSF!Z186</f>
        <v>0</v>
      </c>
      <c r="O184" s="41">
        <f t="shared" si="5"/>
        <v>0</v>
      </c>
    </row>
    <row r="185" spans="2:15" s="28" customFormat="1" ht="16.5" x14ac:dyDescent="0.25">
      <c r="B185" s="38">
        <f>NSF!A187</f>
        <v>0</v>
      </c>
      <c r="C185" s="38">
        <f>NSF!B187</f>
        <v>0</v>
      </c>
      <c r="D185" s="38">
        <f>NSF!C187</f>
        <v>0</v>
      </c>
      <c r="E185" s="39">
        <f>NSF!D187</f>
        <v>0</v>
      </c>
      <c r="F185" s="40">
        <f>NSF!E187</f>
        <v>0</v>
      </c>
      <c r="G185" s="38">
        <f>NSF!T187</f>
        <v>0</v>
      </c>
      <c r="H185" s="93">
        <f>NSF!F187</f>
        <v>0</v>
      </c>
      <c r="I185" s="40">
        <f>NSF!G187</f>
        <v>0</v>
      </c>
      <c r="J185" s="40">
        <f>NSF!T187</f>
        <v>0</v>
      </c>
      <c r="K185" s="41">
        <f>NSF!BD187*NSF!R187</f>
        <v>0</v>
      </c>
      <c r="L185" s="41">
        <f>NSF!Y187</f>
        <v>0</v>
      </c>
      <c r="M185" s="41">
        <f t="shared" si="4"/>
        <v>0</v>
      </c>
      <c r="N185" s="41">
        <f>NSF!Z187</f>
        <v>0</v>
      </c>
      <c r="O185" s="41">
        <f t="shared" si="5"/>
        <v>0</v>
      </c>
    </row>
    <row r="186" spans="2:15" s="28" customFormat="1" ht="16.5" x14ac:dyDescent="0.25">
      <c r="B186" s="38">
        <f>NSF!A188</f>
        <v>0</v>
      </c>
      <c r="C186" s="38">
        <f>NSF!B188</f>
        <v>0</v>
      </c>
      <c r="D186" s="38">
        <f>NSF!C188</f>
        <v>0</v>
      </c>
      <c r="E186" s="39">
        <f>NSF!D188</f>
        <v>0</v>
      </c>
      <c r="F186" s="40">
        <f>NSF!E188</f>
        <v>0</v>
      </c>
      <c r="G186" s="38">
        <f>NSF!T188</f>
        <v>0</v>
      </c>
      <c r="H186" s="93">
        <f>NSF!F188</f>
        <v>0</v>
      </c>
      <c r="I186" s="40">
        <f>NSF!G188</f>
        <v>0</v>
      </c>
      <c r="J186" s="40">
        <f>NSF!T188</f>
        <v>0</v>
      </c>
      <c r="K186" s="41">
        <f>NSF!BD188*NSF!R188</f>
        <v>0</v>
      </c>
      <c r="L186" s="41">
        <f>NSF!Y188</f>
        <v>0</v>
      </c>
      <c r="M186" s="41">
        <f t="shared" si="4"/>
        <v>0</v>
      </c>
      <c r="N186" s="41">
        <f>NSF!Z188</f>
        <v>0</v>
      </c>
      <c r="O186" s="41">
        <f t="shared" si="5"/>
        <v>0</v>
      </c>
    </row>
    <row r="187" spans="2:15" s="28" customFormat="1" ht="16.5" x14ac:dyDescent="0.25">
      <c r="B187" s="38">
        <f>NSF!A189</f>
        <v>0</v>
      </c>
      <c r="C187" s="38">
        <f>NSF!B189</f>
        <v>0</v>
      </c>
      <c r="D187" s="38">
        <f>NSF!C189</f>
        <v>0</v>
      </c>
      <c r="E187" s="39">
        <f>NSF!D189</f>
        <v>0</v>
      </c>
      <c r="F187" s="40">
        <f>NSF!E189</f>
        <v>0</v>
      </c>
      <c r="G187" s="38">
        <f>NSF!T189</f>
        <v>0</v>
      </c>
      <c r="H187" s="93">
        <f>NSF!F189</f>
        <v>0</v>
      </c>
      <c r="I187" s="40">
        <f>NSF!G189</f>
        <v>0</v>
      </c>
      <c r="J187" s="40">
        <f>NSF!T189</f>
        <v>0</v>
      </c>
      <c r="K187" s="41">
        <f>NSF!BD189*NSF!R189</f>
        <v>0</v>
      </c>
      <c r="L187" s="41">
        <f>NSF!Y189</f>
        <v>0</v>
      </c>
      <c r="M187" s="41">
        <f t="shared" si="4"/>
        <v>0</v>
      </c>
      <c r="N187" s="41">
        <f>NSF!Z189</f>
        <v>0</v>
      </c>
      <c r="O187" s="41">
        <f t="shared" si="5"/>
        <v>0</v>
      </c>
    </row>
    <row r="188" spans="2:15" s="28" customFormat="1" ht="16.5" x14ac:dyDescent="0.25">
      <c r="B188" s="38">
        <f>NSF!A190</f>
        <v>0</v>
      </c>
      <c r="C188" s="38">
        <f>NSF!B190</f>
        <v>0</v>
      </c>
      <c r="D188" s="38">
        <f>NSF!C190</f>
        <v>0</v>
      </c>
      <c r="E188" s="39">
        <f>NSF!D190</f>
        <v>0</v>
      </c>
      <c r="F188" s="40">
        <f>NSF!E190</f>
        <v>0</v>
      </c>
      <c r="G188" s="38">
        <f>NSF!T190</f>
        <v>0</v>
      </c>
      <c r="H188" s="93">
        <f>NSF!F190</f>
        <v>0</v>
      </c>
      <c r="I188" s="40">
        <f>NSF!G190</f>
        <v>0</v>
      </c>
      <c r="J188" s="40">
        <f>NSF!T190</f>
        <v>0</v>
      </c>
      <c r="K188" s="41">
        <f>NSF!BD190*NSF!R190</f>
        <v>0</v>
      </c>
      <c r="L188" s="41">
        <f>NSF!Y190</f>
        <v>0</v>
      </c>
      <c r="M188" s="41">
        <f t="shared" si="4"/>
        <v>0</v>
      </c>
      <c r="N188" s="41">
        <f>NSF!Z190</f>
        <v>0</v>
      </c>
      <c r="O188" s="41">
        <f t="shared" si="5"/>
        <v>0</v>
      </c>
    </row>
    <row r="189" spans="2:15" s="28" customFormat="1" ht="16.5" x14ac:dyDescent="0.25">
      <c r="B189" s="38">
        <f>NSF!A191</f>
        <v>0</v>
      </c>
      <c r="C189" s="38">
        <f>NSF!B191</f>
        <v>0</v>
      </c>
      <c r="D189" s="38">
        <f>NSF!C191</f>
        <v>0</v>
      </c>
      <c r="E189" s="39">
        <f>NSF!D191</f>
        <v>0</v>
      </c>
      <c r="F189" s="40">
        <f>NSF!E191</f>
        <v>0</v>
      </c>
      <c r="G189" s="38">
        <f>NSF!T191</f>
        <v>0</v>
      </c>
      <c r="H189" s="93">
        <f>NSF!F191</f>
        <v>0</v>
      </c>
      <c r="I189" s="40">
        <f>NSF!G191</f>
        <v>0</v>
      </c>
      <c r="J189" s="40">
        <f>NSF!T191</f>
        <v>0</v>
      </c>
      <c r="K189" s="41">
        <f>NSF!BD191*NSF!R191</f>
        <v>0</v>
      </c>
      <c r="L189" s="41">
        <f>NSF!Y191</f>
        <v>0</v>
      </c>
      <c r="M189" s="41">
        <f t="shared" si="4"/>
        <v>0</v>
      </c>
      <c r="N189" s="41">
        <f>NSF!Z191</f>
        <v>0</v>
      </c>
      <c r="O189" s="41">
        <f t="shared" si="5"/>
        <v>0</v>
      </c>
    </row>
    <row r="190" spans="2:15" s="28" customFormat="1" ht="16.5" x14ac:dyDescent="0.25">
      <c r="B190" s="38">
        <f>NSF!A192</f>
        <v>0</v>
      </c>
      <c r="C190" s="38">
        <f>NSF!B192</f>
        <v>0</v>
      </c>
      <c r="D190" s="38">
        <f>NSF!C192</f>
        <v>0</v>
      </c>
      <c r="E190" s="39">
        <f>NSF!D192</f>
        <v>0</v>
      </c>
      <c r="F190" s="40">
        <f>NSF!E192</f>
        <v>0</v>
      </c>
      <c r="G190" s="38">
        <f>NSF!T192</f>
        <v>0</v>
      </c>
      <c r="H190" s="93">
        <f>NSF!F192</f>
        <v>0</v>
      </c>
      <c r="I190" s="40">
        <f>NSF!G192</f>
        <v>0</v>
      </c>
      <c r="J190" s="40">
        <f>NSF!T192</f>
        <v>0</v>
      </c>
      <c r="K190" s="41">
        <f>NSF!BD192*NSF!R192</f>
        <v>0</v>
      </c>
      <c r="L190" s="41">
        <f>NSF!Y192</f>
        <v>0</v>
      </c>
      <c r="M190" s="41">
        <f t="shared" si="4"/>
        <v>0</v>
      </c>
      <c r="N190" s="41">
        <f>NSF!Z192</f>
        <v>0</v>
      </c>
      <c r="O190" s="41">
        <f t="shared" si="5"/>
        <v>0</v>
      </c>
    </row>
    <row r="191" spans="2:15" s="28" customFormat="1" ht="16.5" x14ac:dyDescent="0.25">
      <c r="B191" s="38">
        <f>NSF!A193</f>
        <v>0</v>
      </c>
      <c r="C191" s="38">
        <f>NSF!B193</f>
        <v>0</v>
      </c>
      <c r="D191" s="38">
        <f>NSF!C193</f>
        <v>0</v>
      </c>
      <c r="E191" s="39">
        <f>NSF!D193</f>
        <v>0</v>
      </c>
      <c r="F191" s="40">
        <f>NSF!E193</f>
        <v>0</v>
      </c>
      <c r="G191" s="38">
        <f>NSF!T193</f>
        <v>0</v>
      </c>
      <c r="H191" s="93">
        <f>NSF!F193</f>
        <v>0</v>
      </c>
      <c r="I191" s="40">
        <f>NSF!G193</f>
        <v>0</v>
      </c>
      <c r="J191" s="40">
        <f>NSF!T193</f>
        <v>0</v>
      </c>
      <c r="K191" s="41">
        <f>NSF!BD193*NSF!R193</f>
        <v>0</v>
      </c>
      <c r="L191" s="41">
        <f>NSF!Y193</f>
        <v>0</v>
      </c>
      <c r="M191" s="41">
        <f t="shared" si="4"/>
        <v>0</v>
      </c>
      <c r="N191" s="41">
        <f>NSF!Z193</f>
        <v>0</v>
      </c>
      <c r="O191" s="41">
        <f t="shared" si="5"/>
        <v>0</v>
      </c>
    </row>
    <row r="192" spans="2:15" s="28" customFormat="1" ht="16.5" x14ac:dyDescent="0.25">
      <c r="B192" s="38">
        <f>NSF!A194</f>
        <v>0</v>
      </c>
      <c r="C192" s="38">
        <f>NSF!B194</f>
        <v>0</v>
      </c>
      <c r="D192" s="38">
        <f>NSF!C194</f>
        <v>0</v>
      </c>
      <c r="E192" s="39">
        <f>NSF!D194</f>
        <v>0</v>
      </c>
      <c r="F192" s="40">
        <f>NSF!E194</f>
        <v>0</v>
      </c>
      <c r="G192" s="38">
        <f>NSF!T194</f>
        <v>0</v>
      </c>
      <c r="H192" s="93">
        <f>NSF!F194</f>
        <v>0</v>
      </c>
      <c r="I192" s="40">
        <f>NSF!G194</f>
        <v>0</v>
      </c>
      <c r="J192" s="40">
        <f>NSF!T194</f>
        <v>0</v>
      </c>
      <c r="K192" s="41">
        <f>NSF!BD194*NSF!R194</f>
        <v>0</v>
      </c>
      <c r="L192" s="41">
        <f>NSF!Y194</f>
        <v>0</v>
      </c>
      <c r="M192" s="41">
        <f t="shared" si="4"/>
        <v>0</v>
      </c>
      <c r="N192" s="41">
        <f>NSF!Z194</f>
        <v>0</v>
      </c>
      <c r="O192" s="41">
        <f t="shared" si="5"/>
        <v>0</v>
      </c>
    </row>
    <row r="193" spans="2:15" s="28" customFormat="1" ht="16.5" x14ac:dyDescent="0.25">
      <c r="B193" s="38">
        <f>NSF!A195</f>
        <v>0</v>
      </c>
      <c r="C193" s="38">
        <f>NSF!B195</f>
        <v>0</v>
      </c>
      <c r="D193" s="38">
        <f>NSF!C195</f>
        <v>0</v>
      </c>
      <c r="E193" s="39">
        <f>NSF!D195</f>
        <v>0</v>
      </c>
      <c r="F193" s="40">
        <f>NSF!E195</f>
        <v>0</v>
      </c>
      <c r="G193" s="38">
        <f>NSF!T195</f>
        <v>0</v>
      </c>
      <c r="H193" s="93">
        <f>NSF!F195</f>
        <v>0</v>
      </c>
      <c r="I193" s="40">
        <f>NSF!G195</f>
        <v>0</v>
      </c>
      <c r="J193" s="40">
        <f>NSF!T195</f>
        <v>0</v>
      </c>
      <c r="K193" s="41">
        <f>NSF!BD195*NSF!R195</f>
        <v>0</v>
      </c>
      <c r="L193" s="41">
        <f>NSF!Y195</f>
        <v>0</v>
      </c>
      <c r="M193" s="41">
        <f t="shared" si="4"/>
        <v>0</v>
      </c>
      <c r="N193" s="41">
        <f>NSF!Z195</f>
        <v>0</v>
      </c>
      <c r="O193" s="41">
        <f t="shared" si="5"/>
        <v>0</v>
      </c>
    </row>
    <row r="194" spans="2:15" s="28" customFormat="1" ht="16.5" x14ac:dyDescent="0.25">
      <c r="B194" s="38">
        <f>NSF!A196</f>
        <v>0</v>
      </c>
      <c r="C194" s="38">
        <f>NSF!B196</f>
        <v>0</v>
      </c>
      <c r="D194" s="38">
        <f>NSF!C196</f>
        <v>0</v>
      </c>
      <c r="E194" s="39">
        <f>NSF!D196</f>
        <v>0</v>
      </c>
      <c r="F194" s="40">
        <f>NSF!E196</f>
        <v>0</v>
      </c>
      <c r="G194" s="38">
        <f>NSF!T196</f>
        <v>0</v>
      </c>
      <c r="H194" s="93">
        <f>NSF!F196</f>
        <v>0</v>
      </c>
      <c r="I194" s="40">
        <f>NSF!G196</f>
        <v>0</v>
      </c>
      <c r="J194" s="40">
        <f>NSF!T196</f>
        <v>0</v>
      </c>
      <c r="K194" s="41">
        <f>NSF!BD196*NSF!R196</f>
        <v>0</v>
      </c>
      <c r="L194" s="41">
        <f>NSF!Y196</f>
        <v>0</v>
      </c>
      <c r="M194" s="41">
        <f t="shared" si="4"/>
        <v>0</v>
      </c>
      <c r="N194" s="41">
        <f>NSF!Z196</f>
        <v>0</v>
      </c>
      <c r="O194" s="41">
        <f t="shared" si="5"/>
        <v>0</v>
      </c>
    </row>
    <row r="195" spans="2:15" s="28" customFormat="1" ht="16.5" x14ac:dyDescent="0.25">
      <c r="B195" s="38">
        <f>NSF!A197</f>
        <v>0</v>
      </c>
      <c r="C195" s="38">
        <f>NSF!B197</f>
        <v>0</v>
      </c>
      <c r="D195" s="38">
        <f>NSF!C197</f>
        <v>0</v>
      </c>
      <c r="E195" s="39">
        <f>NSF!D197</f>
        <v>0</v>
      </c>
      <c r="F195" s="40">
        <f>NSF!E197</f>
        <v>0</v>
      </c>
      <c r="G195" s="38">
        <f>NSF!T197</f>
        <v>0</v>
      </c>
      <c r="H195" s="93">
        <f>NSF!F197</f>
        <v>0</v>
      </c>
      <c r="I195" s="40">
        <f>NSF!G197</f>
        <v>0</v>
      </c>
      <c r="J195" s="40">
        <f>NSF!T197</f>
        <v>0</v>
      </c>
      <c r="K195" s="41">
        <f>NSF!BD197*NSF!R197</f>
        <v>0</v>
      </c>
      <c r="L195" s="41">
        <f>NSF!Y197</f>
        <v>0</v>
      </c>
      <c r="M195" s="41">
        <f t="shared" si="4"/>
        <v>0</v>
      </c>
      <c r="N195" s="41">
        <f>NSF!Z197</f>
        <v>0</v>
      </c>
      <c r="O195" s="41">
        <f t="shared" si="5"/>
        <v>0</v>
      </c>
    </row>
    <row r="196" spans="2:15" s="28" customFormat="1" ht="16.5" x14ac:dyDescent="0.25">
      <c r="B196" s="38">
        <f>NSF!A198</f>
        <v>0</v>
      </c>
      <c r="C196" s="38">
        <f>NSF!B198</f>
        <v>0</v>
      </c>
      <c r="D196" s="38">
        <f>NSF!C198</f>
        <v>0</v>
      </c>
      <c r="E196" s="39">
        <f>NSF!D198</f>
        <v>0</v>
      </c>
      <c r="F196" s="40">
        <f>NSF!E198</f>
        <v>0</v>
      </c>
      <c r="G196" s="38">
        <f>NSF!T198</f>
        <v>0</v>
      </c>
      <c r="H196" s="93">
        <f>NSF!F198</f>
        <v>0</v>
      </c>
      <c r="I196" s="40">
        <f>NSF!G198</f>
        <v>0</v>
      </c>
      <c r="J196" s="40">
        <f>NSF!T198</f>
        <v>0</v>
      </c>
      <c r="K196" s="41">
        <f>NSF!BD198*NSF!R198</f>
        <v>0</v>
      </c>
      <c r="L196" s="41">
        <f>NSF!Y198</f>
        <v>0</v>
      </c>
      <c r="M196" s="41">
        <f t="shared" si="4"/>
        <v>0</v>
      </c>
      <c r="N196" s="41">
        <f>NSF!Z198</f>
        <v>0</v>
      </c>
      <c r="O196" s="41">
        <f t="shared" si="5"/>
        <v>0</v>
      </c>
    </row>
    <row r="197" spans="2:15" s="28" customFormat="1" ht="16.5" x14ac:dyDescent="0.25">
      <c r="B197" s="38">
        <f>NSF!A199</f>
        <v>0</v>
      </c>
      <c r="C197" s="38">
        <f>NSF!B199</f>
        <v>0</v>
      </c>
      <c r="D197" s="38">
        <f>NSF!C199</f>
        <v>0</v>
      </c>
      <c r="E197" s="39">
        <f>NSF!D199</f>
        <v>0</v>
      </c>
      <c r="F197" s="40">
        <f>NSF!E199</f>
        <v>0</v>
      </c>
      <c r="G197" s="38">
        <f>NSF!T199</f>
        <v>0</v>
      </c>
      <c r="H197" s="93">
        <f>NSF!F199</f>
        <v>0</v>
      </c>
      <c r="I197" s="40">
        <f>NSF!G199</f>
        <v>0</v>
      </c>
      <c r="J197" s="40">
        <f>NSF!T199</f>
        <v>0</v>
      </c>
      <c r="K197" s="41">
        <f>NSF!BD199*NSF!R199</f>
        <v>0</v>
      </c>
      <c r="L197" s="41">
        <f>NSF!Y199</f>
        <v>0</v>
      </c>
      <c r="M197" s="41">
        <f t="shared" si="4"/>
        <v>0</v>
      </c>
      <c r="N197" s="41">
        <f>NSF!Z199</f>
        <v>0</v>
      </c>
      <c r="O197" s="41">
        <f t="shared" si="5"/>
        <v>0</v>
      </c>
    </row>
    <row r="198" spans="2:15" s="28" customFormat="1" ht="16.5" x14ac:dyDescent="0.25">
      <c r="B198" s="38">
        <f>NSF!A200</f>
        <v>0</v>
      </c>
      <c r="C198" s="38">
        <f>NSF!B200</f>
        <v>0</v>
      </c>
      <c r="D198" s="38">
        <f>NSF!C200</f>
        <v>0</v>
      </c>
      <c r="E198" s="39">
        <f>NSF!D200</f>
        <v>0</v>
      </c>
      <c r="F198" s="40">
        <f>NSF!E200</f>
        <v>0</v>
      </c>
      <c r="G198" s="38">
        <f>NSF!T200</f>
        <v>0</v>
      </c>
      <c r="H198" s="93">
        <f>NSF!F200</f>
        <v>0</v>
      </c>
      <c r="I198" s="40">
        <f>NSF!G200</f>
        <v>0</v>
      </c>
      <c r="J198" s="40">
        <f>NSF!T200</f>
        <v>0</v>
      </c>
      <c r="K198" s="41">
        <f>NSF!BD200*NSF!R200</f>
        <v>0</v>
      </c>
      <c r="L198" s="41">
        <f>NSF!Y200</f>
        <v>0</v>
      </c>
      <c r="M198" s="41">
        <f t="shared" si="4"/>
        <v>0</v>
      </c>
      <c r="N198" s="41">
        <f>NSF!Z200</f>
        <v>0</v>
      </c>
      <c r="O198" s="41">
        <f t="shared" si="5"/>
        <v>0</v>
      </c>
    </row>
    <row r="199" spans="2:15" s="28" customFormat="1" ht="16.5" x14ac:dyDescent="0.25">
      <c r="B199" s="38">
        <f>NSF!A201</f>
        <v>0</v>
      </c>
      <c r="C199" s="38">
        <f>NSF!B201</f>
        <v>0</v>
      </c>
      <c r="D199" s="38">
        <f>NSF!C201</f>
        <v>0</v>
      </c>
      <c r="E199" s="39">
        <f>NSF!D201</f>
        <v>0</v>
      </c>
      <c r="F199" s="40">
        <f>NSF!E201</f>
        <v>0</v>
      </c>
      <c r="G199" s="38">
        <f>NSF!T201</f>
        <v>0</v>
      </c>
      <c r="H199" s="93">
        <f>NSF!F201</f>
        <v>0</v>
      </c>
      <c r="I199" s="40">
        <f>NSF!G201</f>
        <v>0</v>
      </c>
      <c r="J199" s="40">
        <f>NSF!T201</f>
        <v>0</v>
      </c>
      <c r="K199" s="41">
        <f>NSF!BD201*NSF!R201</f>
        <v>0</v>
      </c>
      <c r="L199" s="41">
        <f>NSF!Y201</f>
        <v>0</v>
      </c>
      <c r="M199" s="41">
        <f t="shared" si="4"/>
        <v>0</v>
      </c>
      <c r="N199" s="41">
        <f>NSF!Z201</f>
        <v>0</v>
      </c>
      <c r="O199" s="41">
        <f t="shared" si="5"/>
        <v>0</v>
      </c>
    </row>
    <row r="200" spans="2:15" s="28" customFormat="1" ht="16.5" x14ac:dyDescent="0.25">
      <c r="B200" s="38">
        <f>NSF!A202</f>
        <v>0</v>
      </c>
      <c r="C200" s="38">
        <f>NSF!B202</f>
        <v>0</v>
      </c>
      <c r="D200" s="38">
        <f>NSF!C202</f>
        <v>0</v>
      </c>
      <c r="E200" s="39">
        <f>NSF!D202</f>
        <v>0</v>
      </c>
      <c r="F200" s="40">
        <f>NSF!E202</f>
        <v>0</v>
      </c>
      <c r="G200" s="38">
        <f>NSF!T202</f>
        <v>0</v>
      </c>
      <c r="H200" s="93">
        <f>NSF!F202</f>
        <v>0</v>
      </c>
      <c r="I200" s="40">
        <f>NSF!G202</f>
        <v>0</v>
      </c>
      <c r="J200" s="40">
        <f>NSF!T202</f>
        <v>0</v>
      </c>
      <c r="K200" s="41">
        <f>NSF!BD202*NSF!R202</f>
        <v>0</v>
      </c>
      <c r="L200" s="41">
        <f>NSF!Y202</f>
        <v>0</v>
      </c>
      <c r="M200" s="41">
        <f t="shared" ref="M200:M201" si="6">K200+L200</f>
        <v>0</v>
      </c>
      <c r="N200" s="41">
        <f>NSF!Z202</f>
        <v>0</v>
      </c>
      <c r="O200" s="41">
        <f t="shared" ref="O200:O201" si="7">M200-N200</f>
        <v>0</v>
      </c>
    </row>
    <row r="201" spans="2:15" s="28" customFormat="1" ht="16.5" x14ac:dyDescent="0.25">
      <c r="B201" s="38">
        <f>NSF!A203</f>
        <v>0</v>
      </c>
      <c r="C201" s="38">
        <f>NSF!B203</f>
        <v>0</v>
      </c>
      <c r="D201" s="38">
        <f>NSF!C203</f>
        <v>0</v>
      </c>
      <c r="E201" s="39">
        <f>NSF!D203</f>
        <v>0</v>
      </c>
      <c r="F201" s="40">
        <f>NSF!E203</f>
        <v>0</v>
      </c>
      <c r="G201" s="38">
        <f>NSF!T203</f>
        <v>0</v>
      </c>
      <c r="H201" s="93">
        <f>NSF!F203</f>
        <v>0</v>
      </c>
      <c r="I201" s="40">
        <f>NSF!G203</f>
        <v>0</v>
      </c>
      <c r="J201" s="40">
        <f>NSF!T203</f>
        <v>0</v>
      </c>
      <c r="K201" s="41">
        <f>NSF!BD203*NSF!R203</f>
        <v>0</v>
      </c>
      <c r="L201" s="41">
        <f>NSF!Y203</f>
        <v>0</v>
      </c>
      <c r="M201" s="41">
        <f t="shared" si="6"/>
        <v>0</v>
      </c>
      <c r="N201" s="41">
        <f>NSF!Z203</f>
        <v>0</v>
      </c>
      <c r="O201" s="41">
        <f t="shared" si="7"/>
        <v>0</v>
      </c>
    </row>
    <row r="202" spans="2:15" s="28" customFormat="1" ht="16.5" x14ac:dyDescent="0.25">
      <c r="B202" s="38">
        <f>NSF!A204</f>
        <v>0</v>
      </c>
      <c r="C202" s="38">
        <f>NSF!B204</f>
        <v>0</v>
      </c>
      <c r="D202" s="38">
        <f>NSF!C204</f>
        <v>0</v>
      </c>
      <c r="E202" s="39">
        <f>NSF!D204</f>
        <v>0</v>
      </c>
      <c r="F202" s="40">
        <f>NSF!E204</f>
        <v>0</v>
      </c>
      <c r="G202" s="38">
        <f>NSF!T204</f>
        <v>0</v>
      </c>
      <c r="H202" s="93">
        <f>NSF!BB204</f>
        <v>0</v>
      </c>
      <c r="I202" s="40">
        <f>NSF!BC204</f>
        <v>0</v>
      </c>
      <c r="J202" s="40"/>
      <c r="K202" s="41">
        <f>NSF!BD204*NSF!R204</f>
        <v>0</v>
      </c>
      <c r="L202" s="41">
        <f>NSF!Y204</f>
        <v>0</v>
      </c>
      <c r="M202" s="41"/>
      <c r="N202" s="41">
        <f>NSF!Z204</f>
        <v>0</v>
      </c>
      <c r="O202" s="41"/>
    </row>
    <row r="203" spans="2:15" s="28" customFormat="1" ht="16.5" x14ac:dyDescent="0.25">
      <c r="B203" s="38">
        <f>NSF!A205</f>
        <v>0</v>
      </c>
      <c r="C203" s="38">
        <f>NSF!B205</f>
        <v>0</v>
      </c>
      <c r="D203" s="38">
        <f>NSF!C205</f>
        <v>0</v>
      </c>
      <c r="E203" s="39">
        <f>NSF!D205</f>
        <v>0</v>
      </c>
      <c r="F203" s="40">
        <f>NSF!E205</f>
        <v>0</v>
      </c>
      <c r="G203" s="38">
        <f>NSF!T205</f>
        <v>0</v>
      </c>
      <c r="H203" s="93">
        <f>NSF!BB205</f>
        <v>0</v>
      </c>
      <c r="I203" s="40">
        <f>NSF!BC205</f>
        <v>0</v>
      </c>
      <c r="J203" s="40"/>
      <c r="K203" s="41">
        <f>NSF!BD205*NSF!R205</f>
        <v>0</v>
      </c>
      <c r="L203" s="41">
        <f>NSF!Y205</f>
        <v>0</v>
      </c>
      <c r="M203" s="41"/>
      <c r="N203" s="41">
        <f>NSF!Z205</f>
        <v>0</v>
      </c>
      <c r="O203" s="41"/>
    </row>
    <row r="204" spans="2:15" s="28" customFormat="1" ht="16.5" x14ac:dyDescent="0.25">
      <c r="B204" s="38">
        <f>NSF!A206</f>
        <v>0</v>
      </c>
      <c r="C204" s="38">
        <f>NSF!B206</f>
        <v>0</v>
      </c>
      <c r="D204" s="38">
        <f>NSF!C206</f>
        <v>0</v>
      </c>
      <c r="E204" s="39">
        <f>NSF!D206</f>
        <v>0</v>
      </c>
      <c r="F204" s="40">
        <f>NSF!E206</f>
        <v>0</v>
      </c>
      <c r="G204" s="38">
        <f>NSF!T206</f>
        <v>0</v>
      </c>
      <c r="H204" s="93">
        <f>NSF!BB206</f>
        <v>0</v>
      </c>
      <c r="I204" s="40">
        <f>NSF!BC206</f>
        <v>0</v>
      </c>
      <c r="J204" s="40"/>
      <c r="K204" s="41">
        <f>NSF!BD206*NSF!R206</f>
        <v>0</v>
      </c>
      <c r="L204" s="41">
        <f>NSF!Y206</f>
        <v>0</v>
      </c>
      <c r="M204" s="41"/>
      <c r="N204" s="41">
        <f>NSF!Z206</f>
        <v>0</v>
      </c>
      <c r="O204" s="41"/>
    </row>
    <row r="205" spans="2:15" s="27" customFormat="1" ht="16.5" x14ac:dyDescent="0.25">
      <c r="B205" s="3">
        <f>NSF!A207</f>
        <v>0</v>
      </c>
      <c r="C205" s="3">
        <f>NSF!B207</f>
        <v>0</v>
      </c>
      <c r="D205" s="3">
        <f>NSF!C207</f>
        <v>0</v>
      </c>
      <c r="E205" s="30">
        <f>NSF!D207</f>
        <v>0</v>
      </c>
      <c r="F205" s="5">
        <f>NSF!E207</f>
        <v>0</v>
      </c>
      <c r="G205" s="3">
        <f>NSF!T207</f>
        <v>0</v>
      </c>
      <c r="H205" s="5">
        <f>NSF!BB207</f>
        <v>0</v>
      </c>
      <c r="I205" s="5">
        <f>NSF!BC207</f>
        <v>0</v>
      </c>
      <c r="J205" s="5"/>
      <c r="K205" s="41">
        <f>NSF!BD207*NSF!R207</f>
        <v>0</v>
      </c>
      <c r="L205" s="41">
        <f>NSF!Y207</f>
        <v>0</v>
      </c>
      <c r="M205" s="2"/>
      <c r="N205" s="4">
        <f>NSF!Z207</f>
        <v>0</v>
      </c>
      <c r="O205" s="4"/>
    </row>
    <row r="206" spans="2:15" s="27" customFormat="1" ht="16.5" x14ac:dyDescent="0.25">
      <c r="B206" s="3">
        <f>NSF!A208</f>
        <v>0</v>
      </c>
      <c r="C206" s="3">
        <f>NSF!B208</f>
        <v>0</v>
      </c>
      <c r="D206" s="3">
        <f>NSF!C208</f>
        <v>0</v>
      </c>
      <c r="E206" s="30">
        <f>NSF!D208</f>
        <v>0</v>
      </c>
      <c r="F206" s="5">
        <f>NSF!E208</f>
        <v>0</v>
      </c>
      <c r="G206" s="3">
        <f>NSF!T208</f>
        <v>0</v>
      </c>
      <c r="H206" s="5">
        <f>NSF!BB208</f>
        <v>0</v>
      </c>
      <c r="I206" s="5">
        <f>NSF!BC208</f>
        <v>0</v>
      </c>
      <c r="J206" s="5"/>
      <c r="K206" s="41">
        <f>NSF!BD208*NSF!R208</f>
        <v>0</v>
      </c>
      <c r="L206" s="41">
        <f>NSF!Y208</f>
        <v>0</v>
      </c>
      <c r="M206" s="2"/>
      <c r="N206" s="4">
        <f>NSF!Z208</f>
        <v>0</v>
      </c>
      <c r="O206" s="4"/>
    </row>
    <row r="207" spans="2:15" ht="16.5" x14ac:dyDescent="0.3">
      <c r="B207" s="20">
        <f>NSF!A209</f>
        <v>0</v>
      </c>
      <c r="C207" s="20">
        <f>NSF!B209</f>
        <v>0</v>
      </c>
      <c r="D207" s="21">
        <f>NSF!C209</f>
        <v>0</v>
      </c>
      <c r="E207" s="31">
        <f>NSF!D209</f>
        <v>0</v>
      </c>
      <c r="F207" s="18">
        <f>NSF!E209</f>
        <v>0</v>
      </c>
      <c r="G207" s="20">
        <f>NSF!T209</f>
        <v>0</v>
      </c>
      <c r="H207" s="18">
        <f>NSF!BB209</f>
        <v>0</v>
      </c>
      <c r="I207" s="18">
        <f>NSF!BC209</f>
        <v>0</v>
      </c>
      <c r="J207" s="18"/>
      <c r="K207" s="41">
        <f>NSF!BD209*NSF!R209</f>
        <v>0</v>
      </c>
      <c r="L207" s="41">
        <f>NSF!Y209</f>
        <v>0</v>
      </c>
      <c r="M207" s="17"/>
      <c r="N207" s="19">
        <f>NSF!Z209</f>
        <v>0</v>
      </c>
      <c r="O207" s="19"/>
    </row>
    <row r="208" spans="2:15" ht="16.5" x14ac:dyDescent="0.3">
      <c r="B208" s="20">
        <f>NSF!A210</f>
        <v>0</v>
      </c>
      <c r="C208" s="20">
        <f>NSF!B210</f>
        <v>0</v>
      </c>
      <c r="D208" s="21">
        <f>NSF!C210</f>
        <v>0</v>
      </c>
      <c r="E208" s="31">
        <f>NSF!D210</f>
        <v>0</v>
      </c>
      <c r="F208" s="18">
        <f>NSF!E210</f>
        <v>0</v>
      </c>
      <c r="G208" s="20">
        <f>NSF!T210</f>
        <v>0</v>
      </c>
      <c r="H208" s="18">
        <f>NSF!BB210</f>
        <v>0</v>
      </c>
      <c r="I208" s="18">
        <f>NSF!BC210</f>
        <v>0</v>
      </c>
      <c r="J208" s="18"/>
      <c r="K208" s="17"/>
      <c r="L208" s="41">
        <f>NSF!Y210</f>
        <v>0</v>
      </c>
      <c r="M208" s="17"/>
      <c r="N208" s="19">
        <f>NSF!Z210</f>
        <v>0</v>
      </c>
      <c r="O208" s="19"/>
    </row>
    <row r="209" spans="2:15" ht="16.5" x14ac:dyDescent="0.3">
      <c r="B209" s="20">
        <f>NSF!A211</f>
        <v>0</v>
      </c>
      <c r="C209" s="20">
        <f>NSF!B211</f>
        <v>0</v>
      </c>
      <c r="D209" s="21">
        <f>NSF!C211</f>
        <v>0</v>
      </c>
      <c r="E209" s="31">
        <f>NSF!D211</f>
        <v>0</v>
      </c>
      <c r="F209" s="18">
        <f>NSF!E211</f>
        <v>0</v>
      </c>
      <c r="G209" s="20">
        <f>NSF!T211</f>
        <v>0</v>
      </c>
      <c r="H209" s="18">
        <f>NSF!BB211</f>
        <v>0</v>
      </c>
      <c r="I209" s="18">
        <f>NSF!BC211</f>
        <v>0</v>
      </c>
      <c r="J209" s="18"/>
      <c r="K209" s="17"/>
      <c r="L209" s="41">
        <f>NSF!Y211</f>
        <v>0</v>
      </c>
      <c r="M209" s="17"/>
      <c r="N209" s="19">
        <f>NSF!Z211</f>
        <v>0</v>
      </c>
      <c r="O209" s="19"/>
    </row>
    <row r="210" spans="2:15" ht="16.5" x14ac:dyDescent="0.25">
      <c r="L210" s="41">
        <f>NSF!Y212</f>
        <v>0</v>
      </c>
    </row>
    <row r="211" spans="2:15" ht="16.5" x14ac:dyDescent="0.25">
      <c r="L211" s="41">
        <f>NSF!Y213</f>
        <v>0</v>
      </c>
    </row>
    <row r="212" spans="2:15" ht="16.5" x14ac:dyDescent="0.25">
      <c r="L212" s="41">
        <f>NSF!Y214</f>
        <v>0</v>
      </c>
    </row>
    <row r="213" spans="2:15" ht="16.5" x14ac:dyDescent="0.25">
      <c r="L213" s="41">
        <f>NSF!Y215</f>
        <v>0</v>
      </c>
    </row>
    <row r="214" spans="2:15" ht="16.5" x14ac:dyDescent="0.25">
      <c r="L214" s="41">
        <f>NSF!Y216</f>
        <v>0</v>
      </c>
    </row>
    <row r="215" spans="2:15" ht="16.5" x14ac:dyDescent="0.25">
      <c r="L215" s="41">
        <f>NSF!Y217</f>
        <v>0</v>
      </c>
    </row>
    <row r="216" spans="2:15" ht="16.5" x14ac:dyDescent="0.25">
      <c r="L216" s="41">
        <f>NSF!Y218</f>
        <v>0</v>
      </c>
    </row>
    <row r="217" spans="2:15" ht="16.5" x14ac:dyDescent="0.25">
      <c r="L217" s="41">
        <f>NSF!Y219</f>
        <v>0</v>
      </c>
    </row>
    <row r="218" spans="2:15" ht="16.5" x14ac:dyDescent="0.25">
      <c r="L218" s="41">
        <f>NSF!Y220</f>
        <v>0</v>
      </c>
    </row>
    <row r="219" spans="2:15" ht="16.5" x14ac:dyDescent="0.25">
      <c r="L219" s="41">
        <f>NSF!Y221</f>
        <v>0</v>
      </c>
    </row>
    <row r="220" spans="2:15" ht="16.5" x14ac:dyDescent="0.25">
      <c r="L220" s="41">
        <f>NSF!Y222</f>
        <v>0</v>
      </c>
    </row>
    <row r="221" spans="2:15" ht="16.5" x14ac:dyDescent="0.25">
      <c r="L221" s="41">
        <f>NSF!Y223</f>
        <v>0</v>
      </c>
    </row>
    <row r="222" spans="2:15" ht="16.5" x14ac:dyDescent="0.25">
      <c r="L222" s="41">
        <f>NSF!Y224</f>
        <v>0</v>
      </c>
    </row>
    <row r="223" spans="2:15" ht="16.5" x14ac:dyDescent="0.25">
      <c r="L223" s="41">
        <f>NSF!Y225</f>
        <v>0</v>
      </c>
    </row>
    <row r="224" spans="2:15" ht="16.5" x14ac:dyDescent="0.25">
      <c r="L224" s="41">
        <f>NSF!Y226</f>
        <v>0</v>
      </c>
    </row>
    <row r="225" spans="12:12" ht="16.5" x14ac:dyDescent="0.25">
      <c r="L225" s="41">
        <f>NSF!Y227</f>
        <v>0</v>
      </c>
    </row>
    <row r="226" spans="12:12" ht="16.5" x14ac:dyDescent="0.25">
      <c r="L226" s="41">
        <f>NSF!Y228</f>
        <v>0</v>
      </c>
    </row>
    <row r="227" spans="12:12" ht="16.5" x14ac:dyDescent="0.25">
      <c r="L227" s="41">
        <f>NSF!Y229</f>
        <v>0</v>
      </c>
    </row>
    <row r="228" spans="12:12" ht="16.5" x14ac:dyDescent="0.25">
      <c r="L228" s="41">
        <f>NSF!Y230</f>
        <v>0</v>
      </c>
    </row>
    <row r="229" spans="12:12" ht="16.5" x14ac:dyDescent="0.25">
      <c r="L229" s="41">
        <f>NSF!Y231</f>
        <v>0</v>
      </c>
    </row>
    <row r="230" spans="12:12" ht="16.5" x14ac:dyDescent="0.25">
      <c r="L230" s="41">
        <f>NSF!Y232</f>
        <v>0</v>
      </c>
    </row>
    <row r="231" spans="12:12" ht="16.5" x14ac:dyDescent="0.25">
      <c r="L231" s="41">
        <f>NSF!Y233</f>
        <v>0</v>
      </c>
    </row>
    <row r="232" spans="12:12" ht="16.5" x14ac:dyDescent="0.25">
      <c r="L232" s="41">
        <f>NSF!Y234</f>
        <v>0</v>
      </c>
    </row>
    <row r="233" spans="12:12" ht="16.5" x14ac:dyDescent="0.25">
      <c r="L233" s="41">
        <f>NSF!Y235</f>
        <v>0</v>
      </c>
    </row>
    <row r="234" spans="12:12" ht="16.5" x14ac:dyDescent="0.25">
      <c r="L234" s="41">
        <f>NSF!Y236</f>
        <v>0</v>
      </c>
    </row>
    <row r="235" spans="12:12" ht="16.5" x14ac:dyDescent="0.25">
      <c r="L235" s="41">
        <f>NSF!Y237</f>
        <v>0</v>
      </c>
    </row>
    <row r="236" spans="12:12" ht="16.5" x14ac:dyDescent="0.25">
      <c r="L236" s="41">
        <f>NSF!Y238</f>
        <v>0</v>
      </c>
    </row>
    <row r="237" spans="12:12" ht="16.5" x14ac:dyDescent="0.25">
      <c r="L237" s="41">
        <f>NSF!Y239</f>
        <v>0</v>
      </c>
    </row>
    <row r="238" spans="12:12" ht="16.5" x14ac:dyDescent="0.25">
      <c r="L238" s="41">
        <f>NSF!Y240</f>
        <v>0</v>
      </c>
    </row>
    <row r="239" spans="12:12" ht="16.5" x14ac:dyDescent="0.25">
      <c r="L239" s="41">
        <f>NSF!Y241</f>
        <v>0</v>
      </c>
    </row>
    <row r="240" spans="12:12" ht="16.5" x14ac:dyDescent="0.25">
      <c r="L240" s="41">
        <f>NSF!Y242</f>
        <v>0</v>
      </c>
    </row>
    <row r="241" spans="12:12" ht="16.5" x14ac:dyDescent="0.25">
      <c r="L241" s="41">
        <f>NSF!Y243</f>
        <v>0</v>
      </c>
    </row>
    <row r="242" spans="12:12" ht="16.5" x14ac:dyDescent="0.25">
      <c r="L242" s="41">
        <f>NSF!Y244</f>
        <v>0</v>
      </c>
    </row>
    <row r="243" spans="12:12" ht="16.5" x14ac:dyDescent="0.25">
      <c r="L243" s="41">
        <f>NSF!Y245</f>
        <v>0</v>
      </c>
    </row>
    <row r="244" spans="12:12" ht="16.5" x14ac:dyDescent="0.25">
      <c r="L244" s="41">
        <f>NSF!Y246</f>
        <v>0</v>
      </c>
    </row>
    <row r="245" spans="12:12" ht="16.5" x14ac:dyDescent="0.25">
      <c r="L245" s="41">
        <f>NSF!Y247</f>
        <v>0</v>
      </c>
    </row>
    <row r="246" spans="12:12" ht="16.5" x14ac:dyDescent="0.25">
      <c r="L246" s="41">
        <f>NSF!Y248</f>
        <v>0</v>
      </c>
    </row>
    <row r="247" spans="12:12" ht="16.5" x14ac:dyDescent="0.25">
      <c r="L247" s="41">
        <f>NSF!Y249</f>
        <v>0</v>
      </c>
    </row>
    <row r="248" spans="12:12" ht="16.5" x14ac:dyDescent="0.25">
      <c r="L248" s="41">
        <f>NSF!Y250</f>
        <v>0</v>
      </c>
    </row>
    <row r="249" spans="12:12" ht="16.5" x14ac:dyDescent="0.25">
      <c r="L249" s="41">
        <f>NSF!Y251</f>
        <v>0</v>
      </c>
    </row>
    <row r="250" spans="12:12" ht="16.5" x14ac:dyDescent="0.25">
      <c r="L250" s="41">
        <f>NSF!Y252</f>
        <v>0</v>
      </c>
    </row>
    <row r="251" spans="12:12" ht="16.5" x14ac:dyDescent="0.25">
      <c r="L251" s="41">
        <f>NSF!Y253</f>
        <v>0</v>
      </c>
    </row>
    <row r="252" spans="12:12" ht="16.5" x14ac:dyDescent="0.25">
      <c r="L252" s="41">
        <f>NSF!Y254</f>
        <v>0</v>
      </c>
    </row>
    <row r="253" spans="12:12" ht="16.5" x14ac:dyDescent="0.25">
      <c r="L253" s="41">
        <f>NSF!Y255</f>
        <v>0</v>
      </c>
    </row>
    <row r="254" spans="12:12" ht="16.5" x14ac:dyDescent="0.25">
      <c r="L254" s="41">
        <f>NSF!Y256</f>
        <v>0</v>
      </c>
    </row>
    <row r="255" spans="12:12" ht="16.5" x14ac:dyDescent="0.25">
      <c r="L255" s="41">
        <f>NSF!Y257</f>
        <v>0</v>
      </c>
    </row>
    <row r="256" spans="12:12" ht="16.5" x14ac:dyDescent="0.25">
      <c r="L256" s="41">
        <f>NSF!Y258</f>
        <v>0</v>
      </c>
    </row>
    <row r="257" spans="12:12" ht="16.5" x14ac:dyDescent="0.25">
      <c r="L257" s="41">
        <f>NSF!Y259</f>
        <v>0</v>
      </c>
    </row>
    <row r="258" spans="12:12" ht="16.5" x14ac:dyDescent="0.25">
      <c r="L258" s="41">
        <f>NSF!Y260</f>
        <v>0</v>
      </c>
    </row>
    <row r="259" spans="12:12" ht="16.5" x14ac:dyDescent="0.25">
      <c r="L259" s="41">
        <f>NSF!Y261</f>
        <v>0</v>
      </c>
    </row>
    <row r="260" spans="12:12" ht="16.5" x14ac:dyDescent="0.25">
      <c r="L260" s="41">
        <f>NSF!Y262</f>
        <v>0</v>
      </c>
    </row>
    <row r="261" spans="12:12" ht="16.5" x14ac:dyDescent="0.25">
      <c r="L261" s="41">
        <f>NSF!Y263</f>
        <v>0</v>
      </c>
    </row>
    <row r="262" spans="12:12" ht="16.5" x14ac:dyDescent="0.25">
      <c r="L262" s="41">
        <f>NSF!Y264</f>
        <v>0</v>
      </c>
    </row>
    <row r="263" spans="12:12" ht="16.5" x14ac:dyDescent="0.25">
      <c r="L263" s="41">
        <f>NSF!Y265</f>
        <v>0</v>
      </c>
    </row>
    <row r="264" spans="12:12" ht="16.5" x14ac:dyDescent="0.25">
      <c r="L264" s="41">
        <f>NSF!Y266</f>
        <v>0</v>
      </c>
    </row>
    <row r="265" spans="12:12" ht="16.5" x14ac:dyDescent="0.25">
      <c r="L265" s="41">
        <f>NSF!Y267</f>
        <v>0</v>
      </c>
    </row>
    <row r="266" spans="12:12" ht="16.5" x14ac:dyDescent="0.25">
      <c r="L266" s="41">
        <f>NSF!Y268</f>
        <v>0</v>
      </c>
    </row>
    <row r="267" spans="12:12" ht="16.5" x14ac:dyDescent="0.25">
      <c r="L267" s="41">
        <f>NSF!Y269</f>
        <v>0</v>
      </c>
    </row>
    <row r="268" spans="12:12" ht="16.5" x14ac:dyDescent="0.25">
      <c r="L268" s="41">
        <f>NSF!Y270</f>
        <v>0</v>
      </c>
    </row>
    <row r="269" spans="12:12" ht="16.5" x14ac:dyDescent="0.25">
      <c r="L269" s="41">
        <f>NSF!Y271</f>
        <v>0</v>
      </c>
    </row>
    <row r="270" spans="12:12" ht="16.5" x14ac:dyDescent="0.25">
      <c r="L270" s="41">
        <f>NSF!Y272</f>
        <v>0</v>
      </c>
    </row>
    <row r="271" spans="12:12" ht="16.5" x14ac:dyDescent="0.25">
      <c r="L271" s="41">
        <f>NSF!Y273</f>
        <v>0</v>
      </c>
    </row>
    <row r="272" spans="12:12" ht="16.5" x14ac:dyDescent="0.25">
      <c r="L272" s="41">
        <f>NSF!Y274</f>
        <v>0</v>
      </c>
    </row>
    <row r="273" spans="12:12" ht="16.5" x14ac:dyDescent="0.25">
      <c r="L273" s="41">
        <f>NSF!Y275</f>
        <v>0</v>
      </c>
    </row>
    <row r="274" spans="12:12" ht="16.5" x14ac:dyDescent="0.25">
      <c r="L274" s="41">
        <f>NSF!Y276</f>
        <v>0</v>
      </c>
    </row>
    <row r="275" spans="12:12" ht="16.5" x14ac:dyDescent="0.25">
      <c r="L275" s="41">
        <f>NSF!Y277</f>
        <v>0</v>
      </c>
    </row>
    <row r="276" spans="12:12" ht="16.5" x14ac:dyDescent="0.25">
      <c r="L276" s="41">
        <f>NSF!Y278</f>
        <v>0</v>
      </c>
    </row>
    <row r="277" spans="12:12" ht="16.5" x14ac:dyDescent="0.25">
      <c r="L277" s="41">
        <f>NSF!Y279</f>
        <v>0</v>
      </c>
    </row>
    <row r="278" spans="12:12" ht="16.5" x14ac:dyDescent="0.25">
      <c r="L278" s="41">
        <f>NSF!Y280</f>
        <v>0</v>
      </c>
    </row>
    <row r="279" spans="12:12" ht="16.5" x14ac:dyDescent="0.25">
      <c r="L279" s="41">
        <f>NSF!Y281</f>
        <v>0</v>
      </c>
    </row>
    <row r="280" spans="12:12" ht="16.5" x14ac:dyDescent="0.25">
      <c r="L280" s="41">
        <f>NSF!Y282</f>
        <v>0</v>
      </c>
    </row>
    <row r="281" spans="12:12" ht="16.5" x14ac:dyDescent="0.25">
      <c r="L281" s="41">
        <f>NSF!Y283</f>
        <v>0</v>
      </c>
    </row>
    <row r="282" spans="12:12" ht="16.5" x14ac:dyDescent="0.25">
      <c r="L282" s="41">
        <f>NSF!Y284</f>
        <v>0</v>
      </c>
    </row>
    <row r="283" spans="12:12" ht="16.5" x14ac:dyDescent="0.25">
      <c r="L283" s="41">
        <f>NSF!Y285</f>
        <v>0</v>
      </c>
    </row>
    <row r="284" spans="12:12" ht="16.5" x14ac:dyDescent="0.25">
      <c r="L284" s="41">
        <f>NSF!Y286</f>
        <v>0</v>
      </c>
    </row>
    <row r="285" spans="12:12" ht="16.5" x14ac:dyDescent="0.25">
      <c r="L285" s="41">
        <f>NSF!Y287</f>
        <v>0</v>
      </c>
    </row>
    <row r="286" spans="12:12" ht="16.5" x14ac:dyDescent="0.25">
      <c r="L286" s="41">
        <f>NSF!Y288</f>
        <v>0</v>
      </c>
    </row>
    <row r="287" spans="12:12" ht="16.5" x14ac:dyDescent="0.25">
      <c r="L287" s="41">
        <f>NSF!Y289</f>
        <v>0</v>
      </c>
    </row>
    <row r="288" spans="12:12" ht="16.5" x14ac:dyDescent="0.25">
      <c r="L288" s="41">
        <f>NSF!Y290</f>
        <v>0</v>
      </c>
    </row>
    <row r="289" spans="12:12" ht="16.5" x14ac:dyDescent="0.25">
      <c r="L289" s="41">
        <f>NSF!Y291</f>
        <v>0</v>
      </c>
    </row>
    <row r="290" spans="12:12" ht="16.5" x14ac:dyDescent="0.25">
      <c r="L290" s="41">
        <f>NSF!Y292</f>
        <v>0</v>
      </c>
    </row>
    <row r="291" spans="12:12" ht="16.5" x14ac:dyDescent="0.25">
      <c r="L291" s="41">
        <f>NSF!Y293</f>
        <v>0</v>
      </c>
    </row>
    <row r="292" spans="12:12" ht="16.5" x14ac:dyDescent="0.25">
      <c r="L292" s="41">
        <f>NSF!Y294</f>
        <v>0</v>
      </c>
    </row>
    <row r="293" spans="12:12" ht="16.5" x14ac:dyDescent="0.25">
      <c r="L293" s="41">
        <f>NSF!Y295</f>
        <v>0</v>
      </c>
    </row>
    <row r="294" spans="12:12" ht="16.5" x14ac:dyDescent="0.25">
      <c r="L294" s="41">
        <f>NSF!Y296</f>
        <v>0</v>
      </c>
    </row>
    <row r="295" spans="12:12" ht="16.5" x14ac:dyDescent="0.25">
      <c r="L295" s="41">
        <f>NSF!Y297</f>
        <v>0</v>
      </c>
    </row>
    <row r="296" spans="12:12" ht="16.5" x14ac:dyDescent="0.25">
      <c r="L296" s="41">
        <f>NSF!Y298</f>
        <v>0</v>
      </c>
    </row>
    <row r="297" spans="12:12" ht="16.5" x14ac:dyDescent="0.25">
      <c r="L297" s="41">
        <f>NSF!Y299</f>
        <v>0</v>
      </c>
    </row>
    <row r="298" spans="12:12" ht="16.5" x14ac:dyDescent="0.25">
      <c r="L298" s="41">
        <f>NSF!Y300</f>
        <v>0</v>
      </c>
    </row>
    <row r="299" spans="12:12" ht="16.5" x14ac:dyDescent="0.25">
      <c r="L299" s="41">
        <f>NSF!Y301</f>
        <v>0</v>
      </c>
    </row>
    <row r="300" spans="12:12" ht="16.5" x14ac:dyDescent="0.25">
      <c r="L300" s="41">
        <f>NSF!Y302</f>
        <v>0</v>
      </c>
    </row>
    <row r="301" spans="12:12" ht="16.5" x14ac:dyDescent="0.25">
      <c r="L301" s="41">
        <f>NSF!Y303</f>
        <v>0</v>
      </c>
    </row>
    <row r="302" spans="12:12" ht="16.5" x14ac:dyDescent="0.25">
      <c r="L302" s="41">
        <f>NSF!Y304</f>
        <v>0</v>
      </c>
    </row>
    <row r="303" spans="12:12" ht="16.5" x14ac:dyDescent="0.25">
      <c r="L303" s="41">
        <f>NSF!Y305</f>
        <v>0</v>
      </c>
    </row>
    <row r="304" spans="12:12" ht="16.5" x14ac:dyDescent="0.25">
      <c r="L304" s="41">
        <f>NSF!Y306</f>
        <v>0</v>
      </c>
    </row>
    <row r="305" spans="12:12" ht="16.5" x14ac:dyDescent="0.25">
      <c r="L305" s="41">
        <f>NSF!Y307</f>
        <v>0</v>
      </c>
    </row>
  </sheetData>
  <mergeCells count="2">
    <mergeCell ref="B1:P1"/>
    <mergeCell ref="D2:N2"/>
  </mergeCells>
  <conditionalFormatting sqref="H6:I6 N205:N209 K8:XFD8 B205:I1048576 K9:K207 B6:G204 M9:XFD204 H9:J205 L9:L305">
    <cfRule type="cellIs" dxfId="30" priority="9" operator="equal">
      <formula>0</formula>
    </cfRule>
  </conditionalFormatting>
  <conditionalFormatting sqref="B8:O8 K9:K207 B9:J204 M9:O204 L9:L305">
    <cfRule type="cellIs" dxfId="29" priority="8" operator="notEqual">
      <formula>0</formula>
    </cfRule>
  </conditionalFormatting>
  <conditionalFormatting sqref="O5 O8:O204">
    <cfRule type="cellIs" dxfId="28" priority="6" operator="greaterThan">
      <formula>0</formula>
    </cfRule>
    <cfRule type="cellIs" dxfId="27" priority="7" operator="lessThan">
      <formula>0</formula>
    </cfRule>
  </conditionalFormatting>
  <pageMargins left="0.70866141732283472" right="0.70866141732283472" top="0.74803149606299213" bottom="0.74803149606299213" header="0.31496062992125984" footer="0.31496062992125984"/>
  <pageSetup paperSize="9" scale="51" orientation="landscape" r:id="rId1"/>
  <rowBreaks count="2" manualBreakCount="2">
    <brk id="36" max="15" man="1"/>
    <brk id="173" max="16383" man="1"/>
  </rowBreaks>
  <ignoredErrors>
    <ignoredError sqref="M8:M93 M94:M30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FC382-9A06-45DC-A222-0272623886D9}">
  <sheetPr>
    <tabColor rgb="FF92D050"/>
  </sheetPr>
  <dimension ref="A1:T388"/>
  <sheetViews>
    <sheetView topLeftCell="C1" workbookViewId="0">
      <selection activeCell="T1" sqref="T1:T1048576"/>
    </sheetView>
  </sheetViews>
  <sheetFormatPr defaultRowHeight="15" x14ac:dyDescent="0.25"/>
  <cols>
    <col min="1" max="1" width="9.140625" style="146"/>
    <col min="2" max="2" width="51.28515625" style="146" customWidth="1"/>
    <col min="3" max="3" width="21.42578125" style="146" customWidth="1"/>
    <col min="4" max="5" width="9.140625" style="146"/>
    <col min="6" max="6" width="22.42578125" style="146" customWidth="1"/>
    <col min="7" max="7" width="11.85546875" style="146" bestFit="1" customWidth="1"/>
    <col min="8" max="8" width="9.140625" style="146"/>
    <col min="9" max="9" width="12.85546875" style="146" customWidth="1"/>
    <col min="10" max="10" width="9.140625" style="146"/>
    <col min="11" max="11" width="13.28515625" style="146" customWidth="1"/>
    <col min="12" max="13" width="9.140625" style="146"/>
    <col min="14" max="14" width="12.85546875" style="146" customWidth="1"/>
    <col min="15" max="15" width="11.42578125" style="146" customWidth="1"/>
    <col min="16" max="16" width="11.140625" style="146" customWidth="1"/>
    <col min="17" max="18" width="9.140625" style="146"/>
    <col min="19" max="19" width="3.28515625" style="146" customWidth="1"/>
    <col min="20" max="16384" width="9.140625" style="146"/>
  </cols>
  <sheetData>
    <row r="1" spans="1:20" ht="75" x14ac:dyDescent="0.25">
      <c r="A1" s="140" t="s">
        <v>199</v>
      </c>
      <c r="B1" s="141" t="s">
        <v>200</v>
      </c>
      <c r="C1" s="142" t="s">
        <v>201</v>
      </c>
      <c r="D1" s="142" t="s">
        <v>202</v>
      </c>
      <c r="E1" s="142" t="s">
        <v>203</v>
      </c>
      <c r="F1" s="142" t="s">
        <v>204</v>
      </c>
      <c r="G1" s="142" t="s">
        <v>205</v>
      </c>
      <c r="H1" s="142" t="s">
        <v>206</v>
      </c>
      <c r="I1" s="142" t="s">
        <v>207</v>
      </c>
      <c r="J1" s="142" t="s">
        <v>208</v>
      </c>
      <c r="K1" s="142" t="s">
        <v>209</v>
      </c>
      <c r="L1" s="142" t="s">
        <v>210</v>
      </c>
      <c r="M1" s="142" t="s">
        <v>211</v>
      </c>
      <c r="N1" s="142" t="s">
        <v>212</v>
      </c>
      <c r="O1" s="142" t="s">
        <v>212</v>
      </c>
      <c r="P1" s="142" t="s">
        <v>213</v>
      </c>
      <c r="Q1" s="142" t="s">
        <v>214</v>
      </c>
      <c r="R1" s="143" t="s">
        <v>215</v>
      </c>
      <c r="S1" s="144"/>
      <c r="T1" s="145" t="s">
        <v>216</v>
      </c>
    </row>
    <row r="2" spans="1:20" ht="30" x14ac:dyDescent="0.25">
      <c r="A2" s="147">
        <v>50047395</v>
      </c>
      <c r="B2" s="148" t="s">
        <v>217</v>
      </c>
      <c r="C2" s="149" t="s">
        <v>218</v>
      </c>
      <c r="D2" s="149" t="s">
        <v>219</v>
      </c>
      <c r="E2" s="149" t="s">
        <v>220</v>
      </c>
      <c r="F2" s="149" t="s">
        <v>221</v>
      </c>
      <c r="G2" s="150">
        <v>44287</v>
      </c>
      <c r="H2" s="150">
        <v>44408</v>
      </c>
      <c r="I2" s="150">
        <v>44174</v>
      </c>
      <c r="J2" s="149" t="s">
        <v>222</v>
      </c>
      <c r="K2" s="149" t="s">
        <v>223</v>
      </c>
      <c r="L2" s="149">
        <v>90</v>
      </c>
      <c r="M2" s="151">
        <v>600</v>
      </c>
      <c r="N2" s="149" t="s">
        <v>224</v>
      </c>
      <c r="O2" s="149">
        <v>1.3</v>
      </c>
      <c r="P2" s="151">
        <v>780</v>
      </c>
      <c r="Q2" s="149">
        <v>46</v>
      </c>
      <c r="R2" s="152">
        <v>150</v>
      </c>
      <c r="S2" s="153"/>
      <c r="T2" s="152">
        <f>P2+R2</f>
        <v>930</v>
      </c>
    </row>
    <row r="3" spans="1:20" ht="30" x14ac:dyDescent="0.25">
      <c r="A3" s="149">
        <v>50062438</v>
      </c>
      <c r="B3" s="148" t="s">
        <v>225</v>
      </c>
      <c r="C3" s="149" t="s">
        <v>226</v>
      </c>
      <c r="D3" s="149" t="s">
        <v>219</v>
      </c>
      <c r="E3" s="149" t="s">
        <v>227</v>
      </c>
      <c r="F3" s="149" t="s">
        <v>221</v>
      </c>
      <c r="G3" s="150">
        <v>44287</v>
      </c>
      <c r="H3" s="150">
        <v>44408</v>
      </c>
      <c r="I3" s="150">
        <v>44174</v>
      </c>
      <c r="J3" s="149" t="s">
        <v>222</v>
      </c>
      <c r="K3" s="149" t="s">
        <v>223</v>
      </c>
      <c r="L3" s="149">
        <v>179</v>
      </c>
      <c r="M3" s="151">
        <v>1265</v>
      </c>
      <c r="N3" s="149" t="s">
        <v>228</v>
      </c>
      <c r="O3" s="149">
        <v>1.1200000000000001</v>
      </c>
      <c r="P3" s="151">
        <v>1417</v>
      </c>
      <c r="Q3" s="149">
        <v>46</v>
      </c>
      <c r="R3" s="152">
        <v>150</v>
      </c>
      <c r="S3" s="153"/>
      <c r="T3" s="152">
        <f t="shared" ref="T3:T65" si="0">P3+R3</f>
        <v>1567</v>
      </c>
    </row>
    <row r="4" spans="1:20" ht="30" x14ac:dyDescent="0.25">
      <c r="A4" s="147">
        <v>50066882</v>
      </c>
      <c r="B4" s="148" t="s">
        <v>229</v>
      </c>
      <c r="C4" s="149" t="s">
        <v>218</v>
      </c>
      <c r="D4" s="149" t="s">
        <v>219</v>
      </c>
      <c r="E4" s="149" t="s">
        <v>227</v>
      </c>
      <c r="F4" s="149" t="s">
        <v>221</v>
      </c>
      <c r="G4" s="150">
        <v>44287</v>
      </c>
      <c r="H4" s="150">
        <v>44408</v>
      </c>
      <c r="I4" s="150">
        <v>44174</v>
      </c>
      <c r="J4" s="149" t="s">
        <v>222</v>
      </c>
      <c r="K4" s="149" t="s">
        <v>223</v>
      </c>
      <c r="L4" s="149">
        <v>290</v>
      </c>
      <c r="M4" s="151">
        <v>1987</v>
      </c>
      <c r="N4" s="149" t="s">
        <v>228</v>
      </c>
      <c r="O4" s="149">
        <v>1.1200000000000001</v>
      </c>
      <c r="P4" s="151">
        <v>2225</v>
      </c>
      <c r="Q4" s="149">
        <v>46</v>
      </c>
      <c r="R4" s="152">
        <v>150</v>
      </c>
      <c r="S4" s="153"/>
      <c r="T4" s="152">
        <f t="shared" si="0"/>
        <v>2375</v>
      </c>
    </row>
    <row r="5" spans="1:20" ht="30" x14ac:dyDescent="0.25">
      <c r="A5" s="149">
        <v>50078409</v>
      </c>
      <c r="B5" s="148" t="s">
        <v>230</v>
      </c>
      <c r="C5" s="149" t="s">
        <v>231</v>
      </c>
      <c r="D5" s="149" t="s">
        <v>219</v>
      </c>
      <c r="E5" s="149" t="s">
        <v>232</v>
      </c>
      <c r="F5" s="149" t="s">
        <v>221</v>
      </c>
      <c r="G5" s="150">
        <v>44287</v>
      </c>
      <c r="H5" s="150">
        <v>44408</v>
      </c>
      <c r="I5" s="150">
        <v>44174</v>
      </c>
      <c r="J5" s="149" t="s">
        <v>222</v>
      </c>
      <c r="K5" s="149" t="s">
        <v>223</v>
      </c>
      <c r="L5" s="149">
        <v>180</v>
      </c>
      <c r="M5" s="151">
        <v>724</v>
      </c>
      <c r="N5" s="149" t="s">
        <v>233</v>
      </c>
      <c r="O5" s="149">
        <v>1</v>
      </c>
      <c r="P5" s="151">
        <v>724</v>
      </c>
      <c r="Q5" s="149">
        <v>46</v>
      </c>
      <c r="R5" s="152">
        <v>150</v>
      </c>
      <c r="S5" s="153"/>
      <c r="T5" s="152">
        <f t="shared" si="0"/>
        <v>874</v>
      </c>
    </row>
    <row r="6" spans="1:20" ht="30" x14ac:dyDescent="0.25">
      <c r="A6" s="149">
        <v>50078628</v>
      </c>
      <c r="B6" s="148" t="s">
        <v>234</v>
      </c>
      <c r="C6" s="149" t="s">
        <v>231</v>
      </c>
      <c r="D6" s="149" t="s">
        <v>219</v>
      </c>
      <c r="E6" s="149" t="s">
        <v>232</v>
      </c>
      <c r="F6" s="149" t="s">
        <v>221</v>
      </c>
      <c r="G6" s="150">
        <v>44287</v>
      </c>
      <c r="H6" s="150">
        <v>44408</v>
      </c>
      <c r="I6" s="150">
        <v>44174</v>
      </c>
      <c r="J6" s="149" t="s">
        <v>222</v>
      </c>
      <c r="K6" s="149" t="s">
        <v>223</v>
      </c>
      <c r="L6" s="149">
        <v>360</v>
      </c>
      <c r="M6" s="151">
        <v>2573</v>
      </c>
      <c r="N6" s="149" t="s">
        <v>233</v>
      </c>
      <c r="O6" s="149">
        <v>1</v>
      </c>
      <c r="P6" s="151">
        <v>2573</v>
      </c>
      <c r="Q6" s="149">
        <v>45</v>
      </c>
      <c r="R6" s="152">
        <v>600</v>
      </c>
      <c r="S6" s="153"/>
      <c r="T6" s="152">
        <f t="shared" si="0"/>
        <v>3173</v>
      </c>
    </row>
    <row r="7" spans="1:20" ht="30" x14ac:dyDescent="0.25">
      <c r="A7" s="149">
        <v>50078677</v>
      </c>
      <c r="B7" s="148" t="s">
        <v>235</v>
      </c>
      <c r="C7" s="149" t="s">
        <v>231</v>
      </c>
      <c r="D7" s="149" t="s">
        <v>219</v>
      </c>
      <c r="E7" s="149" t="s">
        <v>232</v>
      </c>
      <c r="F7" s="149" t="s">
        <v>221</v>
      </c>
      <c r="G7" s="150">
        <v>44287</v>
      </c>
      <c r="H7" s="150">
        <v>44408</v>
      </c>
      <c r="I7" s="150">
        <v>44174</v>
      </c>
      <c r="J7" s="149" t="s">
        <v>222</v>
      </c>
      <c r="K7" s="149" t="s">
        <v>223</v>
      </c>
      <c r="L7" s="149">
        <v>720</v>
      </c>
      <c r="M7" s="151">
        <v>4170</v>
      </c>
      <c r="N7" s="149" t="s">
        <v>233</v>
      </c>
      <c r="O7" s="149">
        <v>1</v>
      </c>
      <c r="P7" s="151">
        <v>4170</v>
      </c>
      <c r="Q7" s="149">
        <v>45</v>
      </c>
      <c r="R7" s="152">
        <v>600</v>
      </c>
      <c r="S7" s="153"/>
      <c r="T7" s="152">
        <f t="shared" si="0"/>
        <v>4770</v>
      </c>
    </row>
    <row r="8" spans="1:20" ht="45" x14ac:dyDescent="0.25">
      <c r="A8" s="149">
        <v>50091499</v>
      </c>
      <c r="B8" s="148" t="s">
        <v>236</v>
      </c>
      <c r="C8" s="149" t="s">
        <v>231</v>
      </c>
      <c r="D8" s="149" t="s">
        <v>219</v>
      </c>
      <c r="E8" s="149" t="s">
        <v>237</v>
      </c>
      <c r="F8" s="149" t="s">
        <v>221</v>
      </c>
      <c r="G8" s="150">
        <v>44287</v>
      </c>
      <c r="H8" s="150">
        <v>44408</v>
      </c>
      <c r="I8" s="150">
        <v>44174</v>
      </c>
      <c r="J8" s="149" t="s">
        <v>238</v>
      </c>
      <c r="K8" s="149" t="s">
        <v>223</v>
      </c>
      <c r="L8" s="149">
        <v>1080</v>
      </c>
      <c r="M8" s="151">
        <v>6602</v>
      </c>
      <c r="N8" s="149" t="s">
        <v>224</v>
      </c>
      <c r="O8" s="149">
        <v>1.3</v>
      </c>
      <c r="P8" s="151">
        <v>8583</v>
      </c>
      <c r="Q8" s="149">
        <v>45</v>
      </c>
      <c r="R8" s="152">
        <v>600</v>
      </c>
      <c r="S8" s="153"/>
      <c r="T8" s="152">
        <f t="shared" si="0"/>
        <v>9183</v>
      </c>
    </row>
    <row r="9" spans="1:20" ht="45" x14ac:dyDescent="0.25">
      <c r="A9" s="149">
        <v>50091505</v>
      </c>
      <c r="B9" s="148" t="s">
        <v>239</v>
      </c>
      <c r="C9" s="149" t="s">
        <v>231</v>
      </c>
      <c r="D9" s="149" t="s">
        <v>219</v>
      </c>
      <c r="E9" s="149" t="s">
        <v>237</v>
      </c>
      <c r="F9" s="149" t="s">
        <v>221</v>
      </c>
      <c r="G9" s="150">
        <v>44287</v>
      </c>
      <c r="H9" s="150">
        <v>44408</v>
      </c>
      <c r="I9" s="150">
        <v>44174</v>
      </c>
      <c r="J9" s="149" t="s">
        <v>238</v>
      </c>
      <c r="K9" s="149" t="s">
        <v>223</v>
      </c>
      <c r="L9" s="149">
        <v>720</v>
      </c>
      <c r="M9" s="151">
        <v>4170</v>
      </c>
      <c r="N9" s="149" t="s">
        <v>224</v>
      </c>
      <c r="O9" s="149">
        <v>1.3</v>
      </c>
      <c r="P9" s="151">
        <v>5421</v>
      </c>
      <c r="Q9" s="149">
        <v>45</v>
      </c>
      <c r="R9" s="152">
        <v>600</v>
      </c>
      <c r="S9" s="153"/>
      <c r="T9" s="152">
        <f t="shared" si="0"/>
        <v>6021</v>
      </c>
    </row>
    <row r="10" spans="1:20" ht="75" x14ac:dyDescent="0.25">
      <c r="A10" s="149">
        <v>50091700</v>
      </c>
      <c r="B10" s="148" t="s">
        <v>240</v>
      </c>
      <c r="C10" s="149" t="s">
        <v>218</v>
      </c>
      <c r="D10" s="149" t="s">
        <v>219</v>
      </c>
      <c r="E10" s="149" t="s">
        <v>241</v>
      </c>
      <c r="F10" s="149" t="s">
        <v>221</v>
      </c>
      <c r="G10" s="150">
        <v>44287</v>
      </c>
      <c r="H10" s="150">
        <v>44408</v>
      </c>
      <c r="I10" s="150">
        <v>44174</v>
      </c>
      <c r="J10" s="149" t="s">
        <v>222</v>
      </c>
      <c r="K10" s="149" t="s">
        <v>223</v>
      </c>
      <c r="L10" s="149">
        <v>400</v>
      </c>
      <c r="M10" s="151">
        <v>2573</v>
      </c>
      <c r="N10" s="149" t="s">
        <v>228</v>
      </c>
      <c r="O10" s="149">
        <v>1.1200000000000001</v>
      </c>
      <c r="P10" s="151">
        <v>2882</v>
      </c>
      <c r="Q10" s="149">
        <v>45</v>
      </c>
      <c r="R10" s="152">
        <v>600</v>
      </c>
      <c r="S10" s="153"/>
      <c r="T10" s="152">
        <f t="shared" si="0"/>
        <v>3482</v>
      </c>
    </row>
    <row r="11" spans="1:20" ht="90" x14ac:dyDescent="0.25">
      <c r="A11" s="149">
        <v>50096849</v>
      </c>
      <c r="B11" s="148" t="s">
        <v>242</v>
      </c>
      <c r="C11" s="149" t="s">
        <v>243</v>
      </c>
      <c r="D11" s="149" t="s">
        <v>219</v>
      </c>
      <c r="E11" s="149" t="s">
        <v>244</v>
      </c>
      <c r="F11" s="149" t="s">
        <v>221</v>
      </c>
      <c r="G11" s="150">
        <v>44287</v>
      </c>
      <c r="H11" s="150">
        <v>44408</v>
      </c>
      <c r="I11" s="150">
        <v>44174</v>
      </c>
      <c r="J11" s="149" t="s">
        <v>238</v>
      </c>
      <c r="K11" s="149" t="s">
        <v>223</v>
      </c>
      <c r="L11" s="149">
        <v>665</v>
      </c>
      <c r="M11" s="151">
        <v>4170</v>
      </c>
      <c r="N11" s="149" t="s">
        <v>224</v>
      </c>
      <c r="O11" s="149">
        <v>1.3</v>
      </c>
      <c r="P11" s="151">
        <v>5421</v>
      </c>
      <c r="Q11" s="149">
        <v>45</v>
      </c>
      <c r="R11" s="152">
        <v>600</v>
      </c>
      <c r="S11" s="153"/>
      <c r="T11" s="152">
        <f t="shared" si="0"/>
        <v>6021</v>
      </c>
    </row>
    <row r="12" spans="1:20" ht="90" x14ac:dyDescent="0.25">
      <c r="A12" s="149">
        <v>50096886</v>
      </c>
      <c r="B12" s="148" t="s">
        <v>245</v>
      </c>
      <c r="C12" s="149" t="s">
        <v>243</v>
      </c>
      <c r="D12" s="149" t="s">
        <v>219</v>
      </c>
      <c r="E12" s="149" t="s">
        <v>244</v>
      </c>
      <c r="F12" s="149" t="s">
        <v>221</v>
      </c>
      <c r="G12" s="150">
        <v>44287</v>
      </c>
      <c r="H12" s="150">
        <v>44408</v>
      </c>
      <c r="I12" s="150">
        <v>44174</v>
      </c>
      <c r="J12" s="149" t="s">
        <v>238</v>
      </c>
      <c r="K12" s="149" t="s">
        <v>223</v>
      </c>
      <c r="L12" s="149">
        <v>690</v>
      </c>
      <c r="M12" s="151">
        <v>4170</v>
      </c>
      <c r="N12" s="149" t="s">
        <v>224</v>
      </c>
      <c r="O12" s="149">
        <v>1.3</v>
      </c>
      <c r="P12" s="151">
        <v>5421</v>
      </c>
      <c r="Q12" s="149">
        <v>45</v>
      </c>
      <c r="R12" s="152">
        <v>600</v>
      </c>
      <c r="S12" s="153"/>
      <c r="T12" s="152">
        <f t="shared" si="0"/>
        <v>6021</v>
      </c>
    </row>
    <row r="13" spans="1:20" ht="45" x14ac:dyDescent="0.25">
      <c r="A13" s="149">
        <v>50097581</v>
      </c>
      <c r="B13" s="148" t="s">
        <v>246</v>
      </c>
      <c r="C13" s="149" t="s">
        <v>247</v>
      </c>
      <c r="D13" s="149" t="s">
        <v>219</v>
      </c>
      <c r="E13" s="149" t="s">
        <v>248</v>
      </c>
      <c r="F13" s="149" t="s">
        <v>249</v>
      </c>
      <c r="G13" s="150">
        <v>44287</v>
      </c>
      <c r="H13" s="150">
        <v>44408</v>
      </c>
      <c r="I13" s="150">
        <v>44174</v>
      </c>
      <c r="J13" s="149" t="s">
        <v>222</v>
      </c>
      <c r="K13" s="149" t="s">
        <v>223</v>
      </c>
      <c r="L13" s="149">
        <v>84</v>
      </c>
      <c r="M13" s="151">
        <v>724</v>
      </c>
      <c r="N13" s="149" t="s">
        <v>228</v>
      </c>
      <c r="O13" s="149">
        <v>1.1200000000000001</v>
      </c>
      <c r="P13" s="151">
        <v>811</v>
      </c>
      <c r="Q13" s="149">
        <v>46</v>
      </c>
      <c r="R13" s="152">
        <v>150</v>
      </c>
      <c r="S13" s="153"/>
      <c r="T13" s="152">
        <f t="shared" si="0"/>
        <v>961</v>
      </c>
    </row>
    <row r="14" spans="1:20" ht="90" x14ac:dyDescent="0.25">
      <c r="A14" s="149">
        <v>50098147</v>
      </c>
      <c r="B14" s="148" t="s">
        <v>250</v>
      </c>
      <c r="C14" s="149" t="s">
        <v>243</v>
      </c>
      <c r="D14" s="149" t="s">
        <v>219</v>
      </c>
      <c r="E14" s="149" t="s">
        <v>244</v>
      </c>
      <c r="F14" s="149" t="s">
        <v>221</v>
      </c>
      <c r="G14" s="150">
        <v>44287</v>
      </c>
      <c r="H14" s="150">
        <v>44408</v>
      </c>
      <c r="I14" s="150">
        <v>44174</v>
      </c>
      <c r="J14" s="149" t="s">
        <v>238</v>
      </c>
      <c r="K14" s="149" t="s">
        <v>223</v>
      </c>
      <c r="L14" s="149">
        <v>605</v>
      </c>
      <c r="M14" s="151">
        <v>4170</v>
      </c>
      <c r="N14" s="149" t="s">
        <v>224</v>
      </c>
      <c r="O14" s="149">
        <v>1.3</v>
      </c>
      <c r="P14" s="151">
        <v>5421</v>
      </c>
      <c r="Q14" s="149">
        <v>45</v>
      </c>
      <c r="R14" s="152">
        <v>600</v>
      </c>
      <c r="S14" s="153"/>
      <c r="T14" s="152">
        <f t="shared" si="0"/>
        <v>6021</v>
      </c>
    </row>
    <row r="15" spans="1:20" ht="90" x14ac:dyDescent="0.25">
      <c r="A15" s="149">
        <v>50100191</v>
      </c>
      <c r="B15" s="148" t="s">
        <v>251</v>
      </c>
      <c r="C15" s="149" t="s">
        <v>218</v>
      </c>
      <c r="D15" s="149" t="s">
        <v>219</v>
      </c>
      <c r="E15" s="149" t="s">
        <v>244</v>
      </c>
      <c r="F15" s="149" t="s">
        <v>221</v>
      </c>
      <c r="G15" s="150">
        <v>44287</v>
      </c>
      <c r="H15" s="150">
        <v>44408</v>
      </c>
      <c r="I15" s="150">
        <v>44174</v>
      </c>
      <c r="J15" s="149" t="s">
        <v>238</v>
      </c>
      <c r="K15" s="149" t="s">
        <v>223</v>
      </c>
      <c r="L15" s="149">
        <v>605</v>
      </c>
      <c r="M15" s="151">
        <v>4170</v>
      </c>
      <c r="N15" s="149" t="s">
        <v>224</v>
      </c>
      <c r="O15" s="149">
        <v>1.3</v>
      </c>
      <c r="P15" s="151">
        <v>5421</v>
      </c>
      <c r="Q15" s="149">
        <v>45</v>
      </c>
      <c r="R15" s="152">
        <v>600</v>
      </c>
      <c r="S15" s="153"/>
      <c r="T15" s="152">
        <f t="shared" si="0"/>
        <v>6021</v>
      </c>
    </row>
    <row r="16" spans="1:20" ht="60" x14ac:dyDescent="0.25">
      <c r="A16" s="149">
        <v>50101171</v>
      </c>
      <c r="B16" s="148" t="s">
        <v>252</v>
      </c>
      <c r="C16" s="149" t="s">
        <v>253</v>
      </c>
      <c r="D16" s="149" t="s">
        <v>219</v>
      </c>
      <c r="E16" s="149" t="s">
        <v>254</v>
      </c>
      <c r="F16" s="149" t="s">
        <v>221</v>
      </c>
      <c r="G16" s="150">
        <v>44287</v>
      </c>
      <c r="H16" s="150">
        <v>44408</v>
      </c>
      <c r="I16" s="150">
        <v>44174</v>
      </c>
      <c r="J16" s="149" t="s">
        <v>222</v>
      </c>
      <c r="K16" s="149" t="s">
        <v>223</v>
      </c>
      <c r="L16" s="149">
        <v>141</v>
      </c>
      <c r="M16" s="151">
        <v>724</v>
      </c>
      <c r="N16" s="149" t="s">
        <v>228</v>
      </c>
      <c r="O16" s="149">
        <v>1.1200000000000001</v>
      </c>
      <c r="P16" s="151">
        <v>811</v>
      </c>
      <c r="Q16" s="149">
        <v>46</v>
      </c>
      <c r="R16" s="152">
        <v>150</v>
      </c>
      <c r="S16" s="153"/>
      <c r="T16" s="152">
        <f t="shared" si="0"/>
        <v>961</v>
      </c>
    </row>
    <row r="17" spans="1:20" ht="45" x14ac:dyDescent="0.25">
      <c r="A17" s="149">
        <v>50102771</v>
      </c>
      <c r="B17" s="148" t="s">
        <v>255</v>
      </c>
      <c r="C17" s="149" t="s">
        <v>218</v>
      </c>
      <c r="D17" s="149" t="s">
        <v>219</v>
      </c>
      <c r="E17" s="149" t="s">
        <v>237</v>
      </c>
      <c r="F17" s="149" t="s">
        <v>221</v>
      </c>
      <c r="G17" s="150">
        <v>44287</v>
      </c>
      <c r="H17" s="150">
        <v>44408</v>
      </c>
      <c r="I17" s="150">
        <v>44174</v>
      </c>
      <c r="J17" s="149" t="s">
        <v>238</v>
      </c>
      <c r="K17" s="149" t="s">
        <v>223</v>
      </c>
      <c r="L17" s="149">
        <v>315</v>
      </c>
      <c r="M17" s="151">
        <v>2573</v>
      </c>
      <c r="N17" s="149" t="s">
        <v>224</v>
      </c>
      <c r="O17" s="149">
        <v>1.3</v>
      </c>
      <c r="P17" s="151">
        <v>3345</v>
      </c>
      <c r="Q17" s="149">
        <v>46</v>
      </c>
      <c r="R17" s="152">
        <v>150</v>
      </c>
      <c r="S17" s="153"/>
      <c r="T17" s="152">
        <f t="shared" si="0"/>
        <v>3495</v>
      </c>
    </row>
    <row r="18" spans="1:20" ht="75" x14ac:dyDescent="0.25">
      <c r="A18" s="149">
        <v>50109972</v>
      </c>
      <c r="B18" s="148" t="s">
        <v>256</v>
      </c>
      <c r="C18" s="149" t="s">
        <v>253</v>
      </c>
      <c r="D18" s="149" t="s">
        <v>219</v>
      </c>
      <c r="E18" s="149" t="s">
        <v>241</v>
      </c>
      <c r="F18" s="149" t="s">
        <v>257</v>
      </c>
      <c r="G18" s="150">
        <v>44287</v>
      </c>
      <c r="H18" s="150">
        <v>44408</v>
      </c>
      <c r="I18" s="150">
        <v>44174</v>
      </c>
      <c r="J18" s="149" t="s">
        <v>222</v>
      </c>
      <c r="K18" s="149" t="s">
        <v>223</v>
      </c>
      <c r="L18" s="149">
        <v>486</v>
      </c>
      <c r="M18" s="151">
        <v>2573</v>
      </c>
      <c r="N18" s="149" t="s">
        <v>228</v>
      </c>
      <c r="O18" s="149">
        <v>1.1200000000000001</v>
      </c>
      <c r="P18" s="151">
        <v>2882</v>
      </c>
      <c r="Q18" s="149">
        <v>45</v>
      </c>
      <c r="R18" s="152">
        <v>600</v>
      </c>
      <c r="S18" s="153"/>
      <c r="T18" s="152">
        <f t="shared" si="0"/>
        <v>3482</v>
      </c>
    </row>
    <row r="19" spans="1:20" ht="45" x14ac:dyDescent="0.25">
      <c r="A19" s="147">
        <v>50111309</v>
      </c>
      <c r="B19" s="148" t="s">
        <v>258</v>
      </c>
      <c r="C19" s="149" t="s">
        <v>259</v>
      </c>
      <c r="D19" s="149" t="s">
        <v>219</v>
      </c>
      <c r="E19" s="149" t="s">
        <v>220</v>
      </c>
      <c r="F19" s="149" t="s">
        <v>221</v>
      </c>
      <c r="G19" s="150">
        <v>44287</v>
      </c>
      <c r="H19" s="150">
        <v>44408</v>
      </c>
      <c r="I19" s="150">
        <v>44174</v>
      </c>
      <c r="J19" s="149" t="s">
        <v>222</v>
      </c>
      <c r="K19" s="149" t="s">
        <v>223</v>
      </c>
      <c r="L19" s="149">
        <v>600</v>
      </c>
      <c r="M19" s="151">
        <v>4170</v>
      </c>
      <c r="N19" s="149" t="s">
        <v>224</v>
      </c>
      <c r="O19" s="149">
        <v>1.3</v>
      </c>
      <c r="P19" s="151">
        <v>5421</v>
      </c>
      <c r="Q19" s="149">
        <v>45</v>
      </c>
      <c r="R19" s="152">
        <v>600</v>
      </c>
      <c r="S19" s="153"/>
      <c r="T19" s="152">
        <f t="shared" si="0"/>
        <v>6021</v>
      </c>
    </row>
    <row r="20" spans="1:20" ht="60" x14ac:dyDescent="0.25">
      <c r="A20" s="149">
        <v>50116058</v>
      </c>
      <c r="B20" s="148" t="s">
        <v>260</v>
      </c>
      <c r="C20" s="149" t="s">
        <v>259</v>
      </c>
      <c r="D20" s="149" t="s">
        <v>219</v>
      </c>
      <c r="E20" s="149" t="s">
        <v>261</v>
      </c>
      <c r="F20" s="149" t="s">
        <v>257</v>
      </c>
      <c r="G20" s="150">
        <v>44287</v>
      </c>
      <c r="H20" s="150">
        <v>44408</v>
      </c>
      <c r="I20" s="150">
        <v>44174</v>
      </c>
      <c r="J20" s="149" t="s">
        <v>222</v>
      </c>
      <c r="K20" s="149" t="s">
        <v>223</v>
      </c>
      <c r="L20" s="149">
        <v>726</v>
      </c>
      <c r="M20" s="151">
        <v>4170</v>
      </c>
      <c r="N20" s="149" t="s">
        <v>224</v>
      </c>
      <c r="O20" s="149">
        <v>1.3</v>
      </c>
      <c r="P20" s="151">
        <v>5421</v>
      </c>
      <c r="Q20" s="149">
        <v>45</v>
      </c>
      <c r="R20" s="152">
        <v>600</v>
      </c>
      <c r="S20" s="153"/>
      <c r="T20" s="152">
        <f t="shared" si="0"/>
        <v>6021</v>
      </c>
    </row>
    <row r="21" spans="1:20" ht="45" x14ac:dyDescent="0.25">
      <c r="A21" s="149">
        <v>50116794</v>
      </c>
      <c r="B21" s="148" t="s">
        <v>262</v>
      </c>
      <c r="C21" s="149" t="s">
        <v>218</v>
      </c>
      <c r="D21" s="149" t="s">
        <v>219</v>
      </c>
      <c r="E21" s="149" t="s">
        <v>248</v>
      </c>
      <c r="F21" s="149" t="s">
        <v>221</v>
      </c>
      <c r="G21" s="150">
        <v>44287</v>
      </c>
      <c r="H21" s="150">
        <v>44408</v>
      </c>
      <c r="I21" s="150">
        <v>44174</v>
      </c>
      <c r="J21" s="149" t="s">
        <v>222</v>
      </c>
      <c r="K21" s="149" t="s">
        <v>223</v>
      </c>
      <c r="L21" s="149">
        <v>84</v>
      </c>
      <c r="M21" s="151">
        <v>724</v>
      </c>
      <c r="N21" s="149" t="s">
        <v>228</v>
      </c>
      <c r="O21" s="149">
        <v>1.1200000000000001</v>
      </c>
      <c r="P21" s="151">
        <v>811</v>
      </c>
      <c r="Q21" s="149">
        <v>46</v>
      </c>
      <c r="R21" s="152">
        <v>150</v>
      </c>
      <c r="S21" s="153"/>
      <c r="T21" s="152">
        <f t="shared" si="0"/>
        <v>961</v>
      </c>
    </row>
    <row r="22" spans="1:20" ht="60" x14ac:dyDescent="0.25">
      <c r="A22" s="149">
        <v>50116885</v>
      </c>
      <c r="B22" s="148" t="s">
        <v>263</v>
      </c>
      <c r="C22" s="149" t="s">
        <v>264</v>
      </c>
      <c r="D22" s="149" t="s">
        <v>219</v>
      </c>
      <c r="E22" s="149" t="s">
        <v>265</v>
      </c>
      <c r="F22" s="149" t="s">
        <v>257</v>
      </c>
      <c r="G22" s="150">
        <v>44287</v>
      </c>
      <c r="H22" s="150">
        <v>44408</v>
      </c>
      <c r="I22" s="150">
        <v>44174</v>
      </c>
      <c r="J22" s="149" t="s">
        <v>222</v>
      </c>
      <c r="K22" s="149" t="s">
        <v>223</v>
      </c>
      <c r="L22" s="149">
        <v>176</v>
      </c>
      <c r="M22" s="151">
        <v>1987</v>
      </c>
      <c r="N22" s="149" t="s">
        <v>224</v>
      </c>
      <c r="O22" s="149">
        <v>1.3</v>
      </c>
      <c r="P22" s="151">
        <v>2583</v>
      </c>
      <c r="Q22" s="149">
        <v>46</v>
      </c>
      <c r="R22" s="152">
        <v>150</v>
      </c>
      <c r="S22" s="153"/>
      <c r="T22" s="152">
        <f t="shared" si="0"/>
        <v>2733</v>
      </c>
    </row>
    <row r="23" spans="1:20" ht="60" x14ac:dyDescent="0.25">
      <c r="A23" s="149">
        <v>50122320</v>
      </c>
      <c r="B23" s="148" t="s">
        <v>266</v>
      </c>
      <c r="C23" s="149" t="s">
        <v>218</v>
      </c>
      <c r="D23" s="149" t="s">
        <v>219</v>
      </c>
      <c r="E23" s="149" t="s">
        <v>261</v>
      </c>
      <c r="F23" s="149" t="s">
        <v>257</v>
      </c>
      <c r="G23" s="150">
        <v>44287</v>
      </c>
      <c r="H23" s="150">
        <v>44408</v>
      </c>
      <c r="I23" s="150">
        <v>44174</v>
      </c>
      <c r="J23" s="149" t="s">
        <v>222</v>
      </c>
      <c r="K23" s="149" t="s">
        <v>223</v>
      </c>
      <c r="L23" s="149">
        <v>726</v>
      </c>
      <c r="M23" s="151">
        <v>4170</v>
      </c>
      <c r="N23" s="149" t="s">
        <v>224</v>
      </c>
      <c r="O23" s="149">
        <v>1.3</v>
      </c>
      <c r="P23" s="151">
        <v>5421</v>
      </c>
      <c r="Q23" s="149">
        <v>45</v>
      </c>
      <c r="R23" s="152">
        <v>600</v>
      </c>
      <c r="S23" s="153"/>
      <c r="T23" s="152">
        <f t="shared" si="0"/>
        <v>6021</v>
      </c>
    </row>
    <row r="24" spans="1:20" ht="60" x14ac:dyDescent="0.25">
      <c r="A24" s="149">
        <v>60003194</v>
      </c>
      <c r="B24" s="148" t="s">
        <v>267</v>
      </c>
      <c r="C24" s="149" t="s">
        <v>231</v>
      </c>
      <c r="D24" s="149" t="s">
        <v>219</v>
      </c>
      <c r="E24" s="149" t="s">
        <v>268</v>
      </c>
      <c r="F24" s="149" t="s">
        <v>221</v>
      </c>
      <c r="G24" s="150">
        <v>44287</v>
      </c>
      <c r="H24" s="150">
        <v>44408</v>
      </c>
      <c r="I24" s="150">
        <v>44174</v>
      </c>
      <c r="J24" s="149" t="s">
        <v>238</v>
      </c>
      <c r="K24" s="149" t="s">
        <v>223</v>
      </c>
      <c r="L24" s="149">
        <v>180</v>
      </c>
      <c r="M24" s="151">
        <v>1265</v>
      </c>
      <c r="N24" s="149" t="s">
        <v>228</v>
      </c>
      <c r="O24" s="149">
        <v>1.1200000000000001</v>
      </c>
      <c r="P24" s="151">
        <v>1417</v>
      </c>
      <c r="Q24" s="149">
        <v>46</v>
      </c>
      <c r="R24" s="152">
        <v>150</v>
      </c>
      <c r="S24" s="153"/>
      <c r="T24" s="152">
        <f t="shared" si="0"/>
        <v>1567</v>
      </c>
    </row>
    <row r="25" spans="1:20" ht="60" x14ac:dyDescent="0.25">
      <c r="A25" s="149">
        <v>60007205</v>
      </c>
      <c r="B25" s="148" t="s">
        <v>269</v>
      </c>
      <c r="C25" s="149" t="s">
        <v>270</v>
      </c>
      <c r="D25" s="149" t="s">
        <v>219</v>
      </c>
      <c r="E25" s="149" t="s">
        <v>254</v>
      </c>
      <c r="F25" s="149" t="s">
        <v>221</v>
      </c>
      <c r="G25" s="150">
        <v>44287</v>
      </c>
      <c r="H25" s="150">
        <v>44408</v>
      </c>
      <c r="I25" s="150">
        <v>44174</v>
      </c>
      <c r="J25" s="149" t="s">
        <v>222</v>
      </c>
      <c r="K25" s="149" t="s">
        <v>223</v>
      </c>
      <c r="L25" s="149">
        <v>168</v>
      </c>
      <c r="M25" s="151">
        <v>724</v>
      </c>
      <c r="N25" s="149" t="s">
        <v>228</v>
      </c>
      <c r="O25" s="149">
        <v>1.1200000000000001</v>
      </c>
      <c r="P25" s="151">
        <v>811</v>
      </c>
      <c r="Q25" s="149">
        <v>46</v>
      </c>
      <c r="R25" s="152">
        <v>150</v>
      </c>
      <c r="S25" s="153"/>
      <c r="T25" s="152">
        <f t="shared" si="0"/>
        <v>961</v>
      </c>
    </row>
    <row r="26" spans="1:20" ht="60" x14ac:dyDescent="0.25">
      <c r="A26" s="149">
        <v>60007278</v>
      </c>
      <c r="B26" s="148" t="s">
        <v>271</v>
      </c>
      <c r="C26" s="149" t="s">
        <v>253</v>
      </c>
      <c r="D26" s="149" t="s">
        <v>219</v>
      </c>
      <c r="E26" s="149" t="s">
        <v>254</v>
      </c>
      <c r="F26" s="149" t="s">
        <v>221</v>
      </c>
      <c r="G26" s="150">
        <v>44287</v>
      </c>
      <c r="H26" s="150">
        <v>44408</v>
      </c>
      <c r="I26" s="150">
        <v>44174</v>
      </c>
      <c r="J26" s="149" t="s">
        <v>222</v>
      </c>
      <c r="K26" s="149" t="s">
        <v>223</v>
      </c>
      <c r="L26" s="149">
        <v>270</v>
      </c>
      <c r="M26" s="151">
        <v>1987</v>
      </c>
      <c r="N26" s="149" t="s">
        <v>228</v>
      </c>
      <c r="O26" s="149">
        <v>1.1200000000000001</v>
      </c>
      <c r="P26" s="151">
        <v>2225</v>
      </c>
      <c r="Q26" s="149">
        <v>46</v>
      </c>
      <c r="R26" s="152">
        <v>150</v>
      </c>
      <c r="S26" s="153"/>
      <c r="T26" s="152">
        <f t="shared" si="0"/>
        <v>2375</v>
      </c>
    </row>
    <row r="27" spans="1:20" ht="45" x14ac:dyDescent="0.25">
      <c r="A27" s="149">
        <v>60007394</v>
      </c>
      <c r="B27" s="148" t="s">
        <v>272</v>
      </c>
      <c r="C27" s="149" t="s">
        <v>270</v>
      </c>
      <c r="D27" s="149" t="s">
        <v>219</v>
      </c>
      <c r="E27" s="149" t="s">
        <v>248</v>
      </c>
      <c r="F27" s="149" t="s">
        <v>221</v>
      </c>
      <c r="G27" s="150">
        <v>44287</v>
      </c>
      <c r="H27" s="150">
        <v>44408</v>
      </c>
      <c r="I27" s="150">
        <v>44174</v>
      </c>
      <c r="J27" s="149" t="s">
        <v>222</v>
      </c>
      <c r="K27" s="149" t="s">
        <v>223</v>
      </c>
      <c r="L27" s="149">
        <v>84</v>
      </c>
      <c r="M27" s="151">
        <v>724</v>
      </c>
      <c r="N27" s="149" t="s">
        <v>228</v>
      </c>
      <c r="O27" s="149">
        <v>1.1200000000000001</v>
      </c>
      <c r="P27" s="151">
        <v>811</v>
      </c>
      <c r="Q27" s="149">
        <v>46</v>
      </c>
      <c r="R27" s="152">
        <v>150</v>
      </c>
      <c r="S27" s="153"/>
      <c r="T27" s="152">
        <f t="shared" si="0"/>
        <v>961</v>
      </c>
    </row>
    <row r="28" spans="1:20" ht="60" x14ac:dyDescent="0.25">
      <c r="A28" s="149">
        <v>60009184</v>
      </c>
      <c r="B28" s="148" t="s">
        <v>273</v>
      </c>
      <c r="C28" s="149" t="s">
        <v>218</v>
      </c>
      <c r="D28" s="149" t="s">
        <v>219</v>
      </c>
      <c r="E28" s="149" t="s">
        <v>261</v>
      </c>
      <c r="F28" s="149" t="s">
        <v>257</v>
      </c>
      <c r="G28" s="150">
        <v>44287</v>
      </c>
      <c r="H28" s="150">
        <v>44408</v>
      </c>
      <c r="I28" s="150">
        <v>44174</v>
      </c>
      <c r="J28" s="149" t="s">
        <v>222</v>
      </c>
      <c r="K28" s="149" t="s">
        <v>223</v>
      </c>
      <c r="L28" s="149">
        <v>1526</v>
      </c>
      <c r="M28" s="151">
        <v>6602</v>
      </c>
      <c r="N28" s="149" t="s">
        <v>224</v>
      </c>
      <c r="O28" s="149">
        <v>1.3</v>
      </c>
      <c r="P28" s="151">
        <v>8583</v>
      </c>
      <c r="Q28" s="149">
        <v>45</v>
      </c>
      <c r="R28" s="152">
        <v>600</v>
      </c>
      <c r="S28" s="153"/>
      <c r="T28" s="152">
        <f t="shared" si="0"/>
        <v>9183</v>
      </c>
    </row>
    <row r="29" spans="1:20" ht="60" x14ac:dyDescent="0.25">
      <c r="A29" s="149">
        <v>60019785</v>
      </c>
      <c r="B29" s="148" t="s">
        <v>274</v>
      </c>
      <c r="C29" s="149" t="s">
        <v>218</v>
      </c>
      <c r="D29" s="149" t="s">
        <v>219</v>
      </c>
      <c r="E29" s="149" t="s">
        <v>265</v>
      </c>
      <c r="F29" s="149" t="s">
        <v>257</v>
      </c>
      <c r="G29" s="150">
        <v>44287</v>
      </c>
      <c r="H29" s="150">
        <v>44408</v>
      </c>
      <c r="I29" s="150">
        <v>44174</v>
      </c>
      <c r="J29" s="149" t="s">
        <v>222</v>
      </c>
      <c r="K29" s="149" t="s">
        <v>223</v>
      </c>
      <c r="L29" s="149">
        <v>615</v>
      </c>
      <c r="M29" s="151">
        <v>4170</v>
      </c>
      <c r="N29" s="149" t="s">
        <v>224</v>
      </c>
      <c r="O29" s="149">
        <v>1.3</v>
      </c>
      <c r="P29" s="151">
        <v>5421</v>
      </c>
      <c r="Q29" s="149">
        <v>45</v>
      </c>
      <c r="R29" s="152">
        <v>600</v>
      </c>
      <c r="S29" s="153"/>
      <c r="T29" s="152">
        <f t="shared" si="0"/>
        <v>6021</v>
      </c>
    </row>
    <row r="30" spans="1:20" ht="30" x14ac:dyDescent="0.25">
      <c r="A30" s="149">
        <v>60025797</v>
      </c>
      <c r="B30" s="148" t="s">
        <v>275</v>
      </c>
      <c r="C30" s="149" t="s">
        <v>243</v>
      </c>
      <c r="D30" s="149" t="s">
        <v>219</v>
      </c>
      <c r="E30" s="149" t="s">
        <v>220</v>
      </c>
      <c r="F30" s="149" t="s">
        <v>221</v>
      </c>
      <c r="G30" s="150">
        <v>44287</v>
      </c>
      <c r="H30" s="150">
        <v>44408</v>
      </c>
      <c r="I30" s="150">
        <v>44174</v>
      </c>
      <c r="J30" s="149" t="s">
        <v>238</v>
      </c>
      <c r="K30" s="149" t="s">
        <v>223</v>
      </c>
      <c r="L30" s="149">
        <v>538</v>
      </c>
      <c r="M30" s="151">
        <v>2573</v>
      </c>
      <c r="N30" s="149" t="s">
        <v>224</v>
      </c>
      <c r="O30" s="149">
        <v>1.3</v>
      </c>
      <c r="P30" s="151">
        <v>3345</v>
      </c>
      <c r="Q30" s="149">
        <v>45</v>
      </c>
      <c r="R30" s="152">
        <v>600</v>
      </c>
      <c r="S30" s="153"/>
      <c r="T30" s="152">
        <f t="shared" si="0"/>
        <v>3945</v>
      </c>
    </row>
    <row r="31" spans="1:20" ht="30" x14ac:dyDescent="0.25">
      <c r="A31" s="149">
        <v>60027605</v>
      </c>
      <c r="B31" s="148" t="s">
        <v>276</v>
      </c>
      <c r="C31" s="149" t="s">
        <v>243</v>
      </c>
      <c r="D31" s="149" t="s">
        <v>219</v>
      </c>
      <c r="E31" s="149" t="s">
        <v>220</v>
      </c>
      <c r="F31" s="149" t="s">
        <v>221</v>
      </c>
      <c r="G31" s="150">
        <v>44287</v>
      </c>
      <c r="H31" s="150">
        <v>44408</v>
      </c>
      <c r="I31" s="150">
        <v>44174</v>
      </c>
      <c r="J31" s="149" t="s">
        <v>238</v>
      </c>
      <c r="K31" s="149" t="s">
        <v>223</v>
      </c>
      <c r="L31" s="149">
        <v>646</v>
      </c>
      <c r="M31" s="151">
        <v>4170</v>
      </c>
      <c r="N31" s="149" t="s">
        <v>224</v>
      </c>
      <c r="O31" s="149">
        <v>1.3</v>
      </c>
      <c r="P31" s="151">
        <v>5421</v>
      </c>
      <c r="Q31" s="149">
        <v>45</v>
      </c>
      <c r="R31" s="152">
        <v>600</v>
      </c>
      <c r="S31" s="153"/>
      <c r="T31" s="152">
        <f t="shared" si="0"/>
        <v>6021</v>
      </c>
    </row>
    <row r="32" spans="1:20" ht="60" x14ac:dyDescent="0.25">
      <c r="A32" s="149">
        <v>60033125</v>
      </c>
      <c r="B32" s="148" t="s">
        <v>277</v>
      </c>
      <c r="C32" s="149" t="s">
        <v>278</v>
      </c>
      <c r="D32" s="149" t="s">
        <v>219</v>
      </c>
      <c r="E32" s="149" t="s">
        <v>279</v>
      </c>
      <c r="F32" s="149" t="s">
        <v>257</v>
      </c>
      <c r="G32" s="150">
        <v>44287</v>
      </c>
      <c r="H32" s="150">
        <v>44408</v>
      </c>
      <c r="I32" s="150">
        <v>44174</v>
      </c>
      <c r="J32" s="149" t="s">
        <v>222</v>
      </c>
      <c r="K32" s="149" t="s">
        <v>223</v>
      </c>
      <c r="L32" s="149">
        <v>193</v>
      </c>
      <c r="M32" s="151">
        <v>1987</v>
      </c>
      <c r="N32" s="149" t="s">
        <v>233</v>
      </c>
      <c r="O32" s="149">
        <v>1</v>
      </c>
      <c r="P32" s="151">
        <v>1987</v>
      </c>
      <c r="Q32" s="149">
        <v>46</v>
      </c>
      <c r="R32" s="152">
        <v>150</v>
      </c>
      <c r="S32" s="153"/>
      <c r="T32" s="152">
        <f t="shared" si="0"/>
        <v>2137</v>
      </c>
    </row>
    <row r="33" spans="1:20" ht="60" x14ac:dyDescent="0.25">
      <c r="A33" s="149">
        <v>60035298</v>
      </c>
      <c r="B33" s="148" t="s">
        <v>280</v>
      </c>
      <c r="C33" s="149" t="s">
        <v>270</v>
      </c>
      <c r="D33" s="149" t="s">
        <v>219</v>
      </c>
      <c r="E33" s="149" t="s">
        <v>261</v>
      </c>
      <c r="F33" s="149" t="s">
        <v>257</v>
      </c>
      <c r="G33" s="150">
        <v>44287</v>
      </c>
      <c r="H33" s="150">
        <v>44408</v>
      </c>
      <c r="I33" s="150">
        <v>44174</v>
      </c>
      <c r="J33" s="149" t="s">
        <v>222</v>
      </c>
      <c r="K33" s="149" t="s">
        <v>223</v>
      </c>
      <c r="L33" s="149">
        <v>364</v>
      </c>
      <c r="M33" s="151">
        <v>4170</v>
      </c>
      <c r="N33" s="149" t="s">
        <v>224</v>
      </c>
      <c r="O33" s="149">
        <v>1.3</v>
      </c>
      <c r="P33" s="151">
        <v>5421</v>
      </c>
      <c r="Q33" s="149">
        <v>45</v>
      </c>
      <c r="R33" s="152">
        <v>600</v>
      </c>
      <c r="S33" s="153"/>
      <c r="T33" s="152">
        <f t="shared" si="0"/>
        <v>6021</v>
      </c>
    </row>
    <row r="34" spans="1:20" ht="30" x14ac:dyDescent="0.25">
      <c r="A34" s="149">
        <v>60038913</v>
      </c>
      <c r="B34" s="148" t="s">
        <v>281</v>
      </c>
      <c r="C34" s="149" t="s">
        <v>231</v>
      </c>
      <c r="D34" s="149" t="s">
        <v>219</v>
      </c>
      <c r="E34" s="149" t="s">
        <v>232</v>
      </c>
      <c r="F34" s="149" t="s">
        <v>221</v>
      </c>
      <c r="G34" s="150">
        <v>44287</v>
      </c>
      <c r="H34" s="150">
        <v>44408</v>
      </c>
      <c r="I34" s="150">
        <v>44174</v>
      </c>
      <c r="J34" s="149" t="s">
        <v>222</v>
      </c>
      <c r="K34" s="149" t="s">
        <v>223</v>
      </c>
      <c r="L34" s="149">
        <v>540</v>
      </c>
      <c r="M34" s="151">
        <v>4170</v>
      </c>
      <c r="N34" s="149" t="s">
        <v>233</v>
      </c>
      <c r="O34" s="149">
        <v>1</v>
      </c>
      <c r="P34" s="151">
        <v>4170</v>
      </c>
      <c r="Q34" s="149">
        <v>45</v>
      </c>
      <c r="R34" s="152">
        <v>600</v>
      </c>
      <c r="S34" s="153"/>
      <c r="T34" s="152">
        <f t="shared" si="0"/>
        <v>4770</v>
      </c>
    </row>
    <row r="35" spans="1:20" ht="90" x14ac:dyDescent="0.25">
      <c r="A35" s="149">
        <v>60043283</v>
      </c>
      <c r="B35" s="148" t="s">
        <v>282</v>
      </c>
      <c r="C35" s="149" t="s">
        <v>231</v>
      </c>
      <c r="D35" s="149" t="s">
        <v>219</v>
      </c>
      <c r="E35" s="149" t="s">
        <v>244</v>
      </c>
      <c r="F35" s="149" t="s">
        <v>221</v>
      </c>
      <c r="G35" s="150">
        <v>44287</v>
      </c>
      <c r="H35" s="150">
        <v>44408</v>
      </c>
      <c r="I35" s="150">
        <v>44174</v>
      </c>
      <c r="J35" s="149" t="s">
        <v>238</v>
      </c>
      <c r="K35" s="149" t="s">
        <v>223</v>
      </c>
      <c r="L35" s="149">
        <v>1080</v>
      </c>
      <c r="M35" s="151">
        <v>6602</v>
      </c>
      <c r="N35" s="149" t="s">
        <v>224</v>
      </c>
      <c r="O35" s="149">
        <v>1.3</v>
      </c>
      <c r="P35" s="151">
        <v>8583</v>
      </c>
      <c r="Q35" s="149">
        <v>45</v>
      </c>
      <c r="R35" s="152">
        <v>600</v>
      </c>
      <c r="S35" s="153"/>
      <c r="T35" s="152">
        <f t="shared" si="0"/>
        <v>9183</v>
      </c>
    </row>
    <row r="36" spans="1:20" ht="90" x14ac:dyDescent="0.25">
      <c r="A36" s="149">
        <v>60043441</v>
      </c>
      <c r="B36" s="148" t="s">
        <v>283</v>
      </c>
      <c r="C36" s="149" t="s">
        <v>231</v>
      </c>
      <c r="D36" s="149" t="s">
        <v>219</v>
      </c>
      <c r="E36" s="149" t="s">
        <v>244</v>
      </c>
      <c r="F36" s="149" t="s">
        <v>221</v>
      </c>
      <c r="G36" s="150">
        <v>44287</v>
      </c>
      <c r="H36" s="150">
        <v>44408</v>
      </c>
      <c r="I36" s="150">
        <v>44174</v>
      </c>
      <c r="J36" s="149" t="s">
        <v>238</v>
      </c>
      <c r="K36" s="149" t="s">
        <v>223</v>
      </c>
      <c r="L36" s="149">
        <v>360</v>
      </c>
      <c r="M36" s="151">
        <v>2573</v>
      </c>
      <c r="N36" s="149" t="s">
        <v>224</v>
      </c>
      <c r="O36" s="149">
        <v>1.3</v>
      </c>
      <c r="P36" s="151">
        <v>3345</v>
      </c>
      <c r="Q36" s="149">
        <v>45</v>
      </c>
      <c r="R36" s="152">
        <v>600</v>
      </c>
      <c r="S36" s="153"/>
      <c r="T36" s="152">
        <f t="shared" si="0"/>
        <v>3945</v>
      </c>
    </row>
    <row r="37" spans="1:20" ht="45" x14ac:dyDescent="0.25">
      <c r="A37" s="147">
        <v>60059461</v>
      </c>
      <c r="B37" s="148" t="s">
        <v>284</v>
      </c>
      <c r="C37" s="149" t="s">
        <v>218</v>
      </c>
      <c r="D37" s="149" t="s">
        <v>219</v>
      </c>
      <c r="E37" s="149" t="s">
        <v>285</v>
      </c>
      <c r="F37" s="149" t="s">
        <v>221</v>
      </c>
      <c r="G37" s="150">
        <v>44287</v>
      </c>
      <c r="H37" s="150">
        <v>44408</v>
      </c>
      <c r="I37" s="150">
        <v>44174</v>
      </c>
      <c r="J37" s="149" t="s">
        <v>238</v>
      </c>
      <c r="K37" s="149" t="s">
        <v>223</v>
      </c>
      <c r="L37" s="149">
        <v>540</v>
      </c>
      <c r="M37" s="151">
        <v>4170</v>
      </c>
      <c r="N37" s="149" t="s">
        <v>286</v>
      </c>
      <c r="O37" s="149">
        <v>1.72</v>
      </c>
      <c r="P37" s="151">
        <v>7172</v>
      </c>
      <c r="Q37" s="149">
        <v>45</v>
      </c>
      <c r="R37" s="152">
        <v>600</v>
      </c>
      <c r="S37" s="153"/>
      <c r="T37" s="152">
        <f t="shared" si="0"/>
        <v>7772</v>
      </c>
    </row>
    <row r="38" spans="1:20" ht="45" x14ac:dyDescent="0.25">
      <c r="A38" s="149">
        <v>60059643</v>
      </c>
      <c r="B38" s="148" t="s">
        <v>287</v>
      </c>
      <c r="C38" s="149" t="s">
        <v>218</v>
      </c>
      <c r="D38" s="149" t="s">
        <v>219</v>
      </c>
      <c r="E38" s="149" t="s">
        <v>288</v>
      </c>
      <c r="F38" s="149" t="s">
        <v>221</v>
      </c>
      <c r="G38" s="150">
        <v>44287</v>
      </c>
      <c r="H38" s="150">
        <v>44408</v>
      </c>
      <c r="I38" s="150">
        <v>44174</v>
      </c>
      <c r="J38" s="149" t="s">
        <v>222</v>
      </c>
      <c r="K38" s="149" t="s">
        <v>223</v>
      </c>
      <c r="L38" s="149">
        <v>88</v>
      </c>
      <c r="M38" s="151">
        <v>1987</v>
      </c>
      <c r="N38" s="149" t="s">
        <v>233</v>
      </c>
      <c r="O38" s="149">
        <v>1</v>
      </c>
      <c r="P38" s="151">
        <v>1987</v>
      </c>
      <c r="Q38" s="149">
        <v>46</v>
      </c>
      <c r="R38" s="152">
        <v>150</v>
      </c>
      <c r="S38" s="153"/>
      <c r="T38" s="152">
        <f t="shared" si="0"/>
        <v>2137</v>
      </c>
    </row>
    <row r="39" spans="1:20" ht="45" x14ac:dyDescent="0.25">
      <c r="A39" s="149">
        <v>60064079</v>
      </c>
      <c r="B39" s="148" t="s">
        <v>289</v>
      </c>
      <c r="C39" s="149" t="s">
        <v>290</v>
      </c>
      <c r="D39" s="149" t="s">
        <v>219</v>
      </c>
      <c r="E39" s="149" t="s">
        <v>237</v>
      </c>
      <c r="F39" s="149" t="s">
        <v>291</v>
      </c>
      <c r="G39" s="150">
        <v>44287</v>
      </c>
      <c r="H39" s="150">
        <v>44408</v>
      </c>
      <c r="I39" s="150">
        <v>44174</v>
      </c>
      <c r="J39" s="149" t="s">
        <v>222</v>
      </c>
      <c r="K39" s="149" t="s">
        <v>223</v>
      </c>
      <c r="L39" s="149">
        <v>305</v>
      </c>
      <c r="M39" s="151">
        <v>1987</v>
      </c>
      <c r="N39" s="149" t="s">
        <v>224</v>
      </c>
      <c r="O39" s="149">
        <v>1.3</v>
      </c>
      <c r="P39" s="151">
        <v>2583</v>
      </c>
      <c r="Q39" s="149">
        <v>46</v>
      </c>
      <c r="R39" s="152">
        <v>150</v>
      </c>
      <c r="S39" s="153"/>
      <c r="T39" s="152">
        <f t="shared" si="0"/>
        <v>2733</v>
      </c>
    </row>
    <row r="40" spans="1:20" ht="90" x14ac:dyDescent="0.25">
      <c r="A40" s="149">
        <v>60064249</v>
      </c>
      <c r="B40" s="148" t="s">
        <v>292</v>
      </c>
      <c r="C40" s="149" t="s">
        <v>231</v>
      </c>
      <c r="D40" s="149" t="s">
        <v>219</v>
      </c>
      <c r="E40" s="149" t="s">
        <v>244</v>
      </c>
      <c r="F40" s="149" t="s">
        <v>221</v>
      </c>
      <c r="G40" s="150">
        <v>44287</v>
      </c>
      <c r="H40" s="150">
        <v>44408</v>
      </c>
      <c r="I40" s="150">
        <v>44174</v>
      </c>
      <c r="J40" s="149" t="s">
        <v>238</v>
      </c>
      <c r="K40" s="149" t="s">
        <v>223</v>
      </c>
      <c r="L40" s="149">
        <v>563</v>
      </c>
      <c r="M40" s="151">
        <v>4170</v>
      </c>
      <c r="N40" s="149" t="s">
        <v>224</v>
      </c>
      <c r="O40" s="149">
        <v>1.3</v>
      </c>
      <c r="P40" s="151">
        <v>5421</v>
      </c>
      <c r="Q40" s="149">
        <v>45</v>
      </c>
      <c r="R40" s="152">
        <v>600</v>
      </c>
      <c r="S40" s="153"/>
      <c r="T40" s="152">
        <f t="shared" si="0"/>
        <v>6021</v>
      </c>
    </row>
    <row r="41" spans="1:20" ht="90" x14ac:dyDescent="0.25">
      <c r="A41" s="149">
        <v>60064250</v>
      </c>
      <c r="B41" s="148" t="s">
        <v>293</v>
      </c>
      <c r="C41" s="149" t="s">
        <v>231</v>
      </c>
      <c r="D41" s="149" t="s">
        <v>219</v>
      </c>
      <c r="E41" s="149" t="s">
        <v>244</v>
      </c>
      <c r="F41" s="149" t="s">
        <v>221</v>
      </c>
      <c r="G41" s="150">
        <v>44287</v>
      </c>
      <c r="H41" s="150">
        <v>44408</v>
      </c>
      <c r="I41" s="150">
        <v>44174</v>
      </c>
      <c r="J41" s="149" t="s">
        <v>238</v>
      </c>
      <c r="K41" s="149" t="s">
        <v>223</v>
      </c>
      <c r="L41" s="149">
        <v>743</v>
      </c>
      <c r="M41" s="151">
        <v>4170</v>
      </c>
      <c r="N41" s="149" t="s">
        <v>224</v>
      </c>
      <c r="O41" s="149">
        <v>1.3</v>
      </c>
      <c r="P41" s="151">
        <v>5421</v>
      </c>
      <c r="Q41" s="149">
        <v>45</v>
      </c>
      <c r="R41" s="152">
        <v>600</v>
      </c>
      <c r="S41" s="153"/>
      <c r="T41" s="152">
        <f t="shared" si="0"/>
        <v>6021</v>
      </c>
    </row>
    <row r="42" spans="1:20" ht="90" x14ac:dyDescent="0.25">
      <c r="A42" s="149">
        <v>60064389</v>
      </c>
      <c r="B42" s="148" t="s">
        <v>294</v>
      </c>
      <c r="C42" s="149" t="s">
        <v>231</v>
      </c>
      <c r="D42" s="149" t="s">
        <v>219</v>
      </c>
      <c r="E42" s="149" t="s">
        <v>244</v>
      </c>
      <c r="F42" s="149" t="s">
        <v>221</v>
      </c>
      <c r="G42" s="150">
        <v>44287</v>
      </c>
      <c r="H42" s="150">
        <v>44408</v>
      </c>
      <c r="I42" s="150">
        <v>44174</v>
      </c>
      <c r="J42" s="149" t="s">
        <v>238</v>
      </c>
      <c r="K42" s="149" t="s">
        <v>223</v>
      </c>
      <c r="L42" s="149">
        <v>383</v>
      </c>
      <c r="M42" s="151">
        <v>2573</v>
      </c>
      <c r="N42" s="149" t="s">
        <v>224</v>
      </c>
      <c r="O42" s="149">
        <v>1.3</v>
      </c>
      <c r="P42" s="151">
        <v>3345</v>
      </c>
      <c r="Q42" s="149">
        <v>45</v>
      </c>
      <c r="R42" s="152">
        <v>600</v>
      </c>
      <c r="S42" s="153"/>
      <c r="T42" s="152">
        <f t="shared" si="0"/>
        <v>3945</v>
      </c>
    </row>
    <row r="43" spans="1:20" ht="90" x14ac:dyDescent="0.25">
      <c r="A43" s="149">
        <v>60064390</v>
      </c>
      <c r="B43" s="148" t="s">
        <v>295</v>
      </c>
      <c r="C43" s="149" t="s">
        <v>231</v>
      </c>
      <c r="D43" s="149" t="s">
        <v>219</v>
      </c>
      <c r="E43" s="149" t="s">
        <v>244</v>
      </c>
      <c r="F43" s="149" t="s">
        <v>221</v>
      </c>
      <c r="G43" s="150">
        <v>44287</v>
      </c>
      <c r="H43" s="150">
        <v>44408</v>
      </c>
      <c r="I43" s="150">
        <v>44174</v>
      </c>
      <c r="J43" s="149" t="s">
        <v>238</v>
      </c>
      <c r="K43" s="149" t="s">
        <v>223</v>
      </c>
      <c r="L43" s="149">
        <v>1179</v>
      </c>
      <c r="M43" s="151">
        <v>6602</v>
      </c>
      <c r="N43" s="149" t="s">
        <v>224</v>
      </c>
      <c r="O43" s="149">
        <v>1.3</v>
      </c>
      <c r="P43" s="151">
        <v>8583</v>
      </c>
      <c r="Q43" s="149">
        <v>45</v>
      </c>
      <c r="R43" s="152">
        <v>600</v>
      </c>
      <c r="S43" s="153"/>
      <c r="T43" s="152">
        <f t="shared" si="0"/>
        <v>9183</v>
      </c>
    </row>
    <row r="44" spans="1:20" ht="60" x14ac:dyDescent="0.25">
      <c r="A44" s="149">
        <v>60069867</v>
      </c>
      <c r="B44" s="148" t="s">
        <v>296</v>
      </c>
      <c r="C44" s="149" t="s">
        <v>264</v>
      </c>
      <c r="D44" s="149" t="s">
        <v>219</v>
      </c>
      <c r="E44" s="149" t="s">
        <v>261</v>
      </c>
      <c r="F44" s="149" t="s">
        <v>257</v>
      </c>
      <c r="G44" s="150">
        <v>44287</v>
      </c>
      <c r="H44" s="150">
        <v>44408</v>
      </c>
      <c r="I44" s="150">
        <v>44174</v>
      </c>
      <c r="J44" s="149" t="s">
        <v>222</v>
      </c>
      <c r="K44" s="149" t="s">
        <v>223</v>
      </c>
      <c r="L44" s="149">
        <v>412</v>
      </c>
      <c r="M44" s="151">
        <v>4170</v>
      </c>
      <c r="N44" s="149" t="s">
        <v>224</v>
      </c>
      <c r="O44" s="149">
        <v>1.3</v>
      </c>
      <c r="P44" s="151">
        <v>5421</v>
      </c>
      <c r="Q44" s="149">
        <v>45</v>
      </c>
      <c r="R44" s="152">
        <v>600</v>
      </c>
      <c r="S44" s="153"/>
      <c r="T44" s="152">
        <f t="shared" si="0"/>
        <v>6021</v>
      </c>
    </row>
    <row r="45" spans="1:20" ht="60" x14ac:dyDescent="0.25">
      <c r="A45" s="149">
        <v>60070043</v>
      </c>
      <c r="B45" s="148" t="s">
        <v>297</v>
      </c>
      <c r="C45" s="149" t="s">
        <v>298</v>
      </c>
      <c r="D45" s="149" t="s">
        <v>219</v>
      </c>
      <c r="E45" s="149" t="s">
        <v>254</v>
      </c>
      <c r="F45" s="149" t="s">
        <v>221</v>
      </c>
      <c r="G45" s="150">
        <v>44287</v>
      </c>
      <c r="H45" s="150">
        <v>44408</v>
      </c>
      <c r="I45" s="150">
        <v>44174</v>
      </c>
      <c r="J45" s="149" t="s">
        <v>222</v>
      </c>
      <c r="K45" s="149" t="s">
        <v>223</v>
      </c>
      <c r="L45" s="149">
        <v>315</v>
      </c>
      <c r="M45" s="151">
        <v>2573</v>
      </c>
      <c r="N45" s="149" t="s">
        <v>228</v>
      </c>
      <c r="O45" s="149">
        <v>1.1200000000000001</v>
      </c>
      <c r="P45" s="151">
        <v>2882</v>
      </c>
      <c r="Q45" s="149">
        <v>46</v>
      </c>
      <c r="R45" s="152">
        <v>150</v>
      </c>
      <c r="S45" s="153"/>
      <c r="T45" s="152">
        <f t="shared" si="0"/>
        <v>3032</v>
      </c>
    </row>
    <row r="46" spans="1:20" ht="60" x14ac:dyDescent="0.25">
      <c r="A46" s="149">
        <v>60072374</v>
      </c>
      <c r="B46" s="148" t="s">
        <v>299</v>
      </c>
      <c r="C46" s="149" t="s">
        <v>270</v>
      </c>
      <c r="D46" s="149" t="s">
        <v>219</v>
      </c>
      <c r="E46" s="149" t="s">
        <v>261</v>
      </c>
      <c r="F46" s="149" t="s">
        <v>257</v>
      </c>
      <c r="G46" s="150">
        <v>44287</v>
      </c>
      <c r="H46" s="150">
        <v>44408</v>
      </c>
      <c r="I46" s="150">
        <v>44174</v>
      </c>
      <c r="J46" s="149" t="s">
        <v>222</v>
      </c>
      <c r="K46" s="149" t="s">
        <v>223</v>
      </c>
      <c r="L46" s="149">
        <v>412</v>
      </c>
      <c r="M46" s="151">
        <v>4170</v>
      </c>
      <c r="N46" s="149" t="s">
        <v>224</v>
      </c>
      <c r="O46" s="149">
        <v>1.3</v>
      </c>
      <c r="P46" s="151">
        <v>5421</v>
      </c>
      <c r="Q46" s="149">
        <v>45</v>
      </c>
      <c r="R46" s="152">
        <v>600</v>
      </c>
      <c r="S46" s="153"/>
      <c r="T46" s="152">
        <f t="shared" si="0"/>
        <v>6021</v>
      </c>
    </row>
    <row r="47" spans="1:20" ht="60" x14ac:dyDescent="0.25">
      <c r="A47" s="149">
        <v>60079952</v>
      </c>
      <c r="B47" s="148" t="s">
        <v>300</v>
      </c>
      <c r="C47" s="149" t="s">
        <v>218</v>
      </c>
      <c r="D47" s="149" t="s">
        <v>219</v>
      </c>
      <c r="E47" s="149" t="s">
        <v>261</v>
      </c>
      <c r="F47" s="149" t="s">
        <v>221</v>
      </c>
      <c r="G47" s="150">
        <v>44287</v>
      </c>
      <c r="H47" s="150">
        <v>44408</v>
      </c>
      <c r="I47" s="150">
        <v>44174</v>
      </c>
      <c r="J47" s="149" t="s">
        <v>238</v>
      </c>
      <c r="K47" s="149" t="s">
        <v>223</v>
      </c>
      <c r="L47" s="149">
        <v>583</v>
      </c>
      <c r="M47" s="151">
        <v>2573</v>
      </c>
      <c r="N47" s="149" t="s">
        <v>224</v>
      </c>
      <c r="O47" s="149">
        <v>1.3</v>
      </c>
      <c r="P47" s="151">
        <v>3345</v>
      </c>
      <c r="Q47" s="149">
        <v>45</v>
      </c>
      <c r="R47" s="152">
        <v>600</v>
      </c>
      <c r="S47" s="153"/>
      <c r="T47" s="152">
        <f t="shared" si="0"/>
        <v>3945</v>
      </c>
    </row>
    <row r="48" spans="1:20" ht="60" x14ac:dyDescent="0.25">
      <c r="A48" s="149">
        <v>60080838</v>
      </c>
      <c r="B48" s="148" t="s">
        <v>301</v>
      </c>
      <c r="C48" s="149" t="s">
        <v>218</v>
      </c>
      <c r="D48" s="149" t="s">
        <v>219</v>
      </c>
      <c r="E48" s="149" t="s">
        <v>261</v>
      </c>
      <c r="F48" s="149" t="s">
        <v>221</v>
      </c>
      <c r="G48" s="150">
        <v>44287</v>
      </c>
      <c r="H48" s="150">
        <v>44408</v>
      </c>
      <c r="I48" s="150">
        <v>44174</v>
      </c>
      <c r="J48" s="149" t="s">
        <v>238</v>
      </c>
      <c r="K48" s="149" t="s">
        <v>223</v>
      </c>
      <c r="L48" s="149">
        <v>532</v>
      </c>
      <c r="M48" s="151">
        <v>2573</v>
      </c>
      <c r="N48" s="149" t="s">
        <v>224</v>
      </c>
      <c r="O48" s="149">
        <v>1.3</v>
      </c>
      <c r="P48" s="151">
        <v>3345</v>
      </c>
      <c r="Q48" s="149">
        <v>45</v>
      </c>
      <c r="R48" s="152">
        <v>600</v>
      </c>
      <c r="S48" s="153"/>
      <c r="T48" s="152">
        <f t="shared" si="0"/>
        <v>3945</v>
      </c>
    </row>
    <row r="49" spans="1:20" ht="60" x14ac:dyDescent="0.25">
      <c r="A49" s="149">
        <v>60086075</v>
      </c>
      <c r="B49" s="148" t="s">
        <v>302</v>
      </c>
      <c r="C49" s="149" t="s">
        <v>270</v>
      </c>
      <c r="D49" s="149" t="s">
        <v>219</v>
      </c>
      <c r="E49" s="149" t="s">
        <v>261</v>
      </c>
      <c r="F49" s="149" t="s">
        <v>221</v>
      </c>
      <c r="G49" s="150">
        <v>44287</v>
      </c>
      <c r="H49" s="150">
        <v>44408</v>
      </c>
      <c r="I49" s="150">
        <v>44174</v>
      </c>
      <c r="J49" s="149" t="s">
        <v>238</v>
      </c>
      <c r="K49" s="149" t="s">
        <v>223</v>
      </c>
      <c r="L49" s="149">
        <v>675</v>
      </c>
      <c r="M49" s="151">
        <v>4170</v>
      </c>
      <c r="N49" s="149" t="s">
        <v>224</v>
      </c>
      <c r="O49" s="149">
        <v>1.3</v>
      </c>
      <c r="P49" s="151">
        <v>5421</v>
      </c>
      <c r="Q49" s="149">
        <v>45</v>
      </c>
      <c r="R49" s="152">
        <v>600</v>
      </c>
      <c r="S49" s="153"/>
      <c r="T49" s="152">
        <f t="shared" si="0"/>
        <v>6021</v>
      </c>
    </row>
    <row r="50" spans="1:20" ht="60" x14ac:dyDescent="0.25">
      <c r="A50" s="149">
        <v>60086105</v>
      </c>
      <c r="B50" s="148" t="s">
        <v>303</v>
      </c>
      <c r="C50" s="149" t="s">
        <v>270</v>
      </c>
      <c r="D50" s="149" t="s">
        <v>219</v>
      </c>
      <c r="E50" s="149" t="s">
        <v>261</v>
      </c>
      <c r="F50" s="149" t="s">
        <v>221</v>
      </c>
      <c r="G50" s="150">
        <v>44287</v>
      </c>
      <c r="H50" s="150">
        <v>44408</v>
      </c>
      <c r="I50" s="150">
        <v>44174</v>
      </c>
      <c r="J50" s="149" t="s">
        <v>238</v>
      </c>
      <c r="K50" s="149" t="s">
        <v>223</v>
      </c>
      <c r="L50" s="149">
        <v>869</v>
      </c>
      <c r="M50" s="151">
        <v>4170</v>
      </c>
      <c r="N50" s="149" t="s">
        <v>224</v>
      </c>
      <c r="O50" s="149">
        <v>1.3</v>
      </c>
      <c r="P50" s="151">
        <v>5421</v>
      </c>
      <c r="Q50" s="149">
        <v>45</v>
      </c>
      <c r="R50" s="152">
        <v>600</v>
      </c>
      <c r="S50" s="153"/>
      <c r="T50" s="152">
        <f t="shared" si="0"/>
        <v>6021</v>
      </c>
    </row>
    <row r="51" spans="1:20" ht="60" x14ac:dyDescent="0.25">
      <c r="A51" s="149">
        <v>60086130</v>
      </c>
      <c r="B51" s="148" t="s">
        <v>304</v>
      </c>
      <c r="C51" s="149" t="s">
        <v>270</v>
      </c>
      <c r="D51" s="149" t="s">
        <v>219</v>
      </c>
      <c r="E51" s="149" t="s">
        <v>261</v>
      </c>
      <c r="F51" s="149" t="s">
        <v>221</v>
      </c>
      <c r="G51" s="150">
        <v>44287</v>
      </c>
      <c r="H51" s="150">
        <v>44408</v>
      </c>
      <c r="I51" s="150">
        <v>44174</v>
      </c>
      <c r="J51" s="149" t="s">
        <v>238</v>
      </c>
      <c r="K51" s="149" t="s">
        <v>223</v>
      </c>
      <c r="L51" s="149">
        <v>668</v>
      </c>
      <c r="M51" s="151">
        <v>4170</v>
      </c>
      <c r="N51" s="149" t="s">
        <v>224</v>
      </c>
      <c r="O51" s="149">
        <v>1.3</v>
      </c>
      <c r="P51" s="151">
        <v>5421</v>
      </c>
      <c r="Q51" s="149">
        <v>45</v>
      </c>
      <c r="R51" s="152">
        <v>600</v>
      </c>
      <c r="S51" s="153"/>
      <c r="T51" s="152">
        <f t="shared" si="0"/>
        <v>6021</v>
      </c>
    </row>
    <row r="52" spans="1:20" ht="60" x14ac:dyDescent="0.25">
      <c r="A52" s="149">
        <v>60086178</v>
      </c>
      <c r="B52" s="148" t="s">
        <v>305</v>
      </c>
      <c r="C52" s="149" t="s">
        <v>270</v>
      </c>
      <c r="D52" s="149" t="s">
        <v>219</v>
      </c>
      <c r="E52" s="149" t="s">
        <v>261</v>
      </c>
      <c r="F52" s="149" t="s">
        <v>221</v>
      </c>
      <c r="G52" s="150">
        <v>44287</v>
      </c>
      <c r="H52" s="150">
        <v>44408</v>
      </c>
      <c r="I52" s="150">
        <v>44174</v>
      </c>
      <c r="J52" s="149" t="s">
        <v>238</v>
      </c>
      <c r="K52" s="149" t="s">
        <v>223</v>
      </c>
      <c r="L52" s="149">
        <v>885</v>
      </c>
      <c r="M52" s="151">
        <v>4170</v>
      </c>
      <c r="N52" s="149" t="s">
        <v>224</v>
      </c>
      <c r="O52" s="149">
        <v>1.3</v>
      </c>
      <c r="P52" s="151">
        <v>5421</v>
      </c>
      <c r="Q52" s="149">
        <v>45</v>
      </c>
      <c r="R52" s="152">
        <v>600</v>
      </c>
      <c r="S52" s="153"/>
      <c r="T52" s="152">
        <f t="shared" si="0"/>
        <v>6021</v>
      </c>
    </row>
    <row r="53" spans="1:20" ht="30" x14ac:dyDescent="0.25">
      <c r="A53" s="149">
        <v>60090613</v>
      </c>
      <c r="B53" s="148" t="s">
        <v>306</v>
      </c>
      <c r="C53" s="149" t="s">
        <v>307</v>
      </c>
      <c r="D53" s="149" t="s">
        <v>219</v>
      </c>
      <c r="E53" s="149" t="s">
        <v>232</v>
      </c>
      <c r="F53" s="149" t="s">
        <v>221</v>
      </c>
      <c r="G53" s="150">
        <v>44287</v>
      </c>
      <c r="H53" s="150">
        <v>44408</v>
      </c>
      <c r="I53" s="150">
        <v>44174</v>
      </c>
      <c r="J53" s="149" t="s">
        <v>222</v>
      </c>
      <c r="K53" s="149" t="s">
        <v>308</v>
      </c>
      <c r="L53" s="149">
        <v>120</v>
      </c>
      <c r="M53" s="151">
        <v>724</v>
      </c>
      <c r="N53" s="149" t="s">
        <v>233</v>
      </c>
      <c r="O53" s="149">
        <v>1</v>
      </c>
      <c r="P53" s="151">
        <v>724</v>
      </c>
      <c r="Q53" s="149">
        <v>46</v>
      </c>
      <c r="R53" s="152">
        <v>150</v>
      </c>
      <c r="S53" s="153"/>
      <c r="T53" s="152">
        <f t="shared" si="0"/>
        <v>874</v>
      </c>
    </row>
    <row r="54" spans="1:20" ht="60" x14ac:dyDescent="0.25">
      <c r="A54" s="149">
        <v>60093535</v>
      </c>
      <c r="B54" s="148" t="s">
        <v>309</v>
      </c>
      <c r="C54" s="149" t="s">
        <v>310</v>
      </c>
      <c r="D54" s="149" t="s">
        <v>219</v>
      </c>
      <c r="E54" s="149" t="s">
        <v>261</v>
      </c>
      <c r="F54" s="149" t="s">
        <v>221</v>
      </c>
      <c r="G54" s="150">
        <v>44287</v>
      </c>
      <c r="H54" s="150">
        <v>44408</v>
      </c>
      <c r="I54" s="150">
        <v>44174</v>
      </c>
      <c r="J54" s="149" t="s">
        <v>238</v>
      </c>
      <c r="K54" s="149" t="s">
        <v>223</v>
      </c>
      <c r="L54" s="149">
        <v>450</v>
      </c>
      <c r="M54" s="151">
        <v>2573</v>
      </c>
      <c r="N54" s="149" t="s">
        <v>224</v>
      </c>
      <c r="O54" s="149">
        <v>1.3</v>
      </c>
      <c r="P54" s="151">
        <v>3345</v>
      </c>
      <c r="Q54" s="149">
        <v>45</v>
      </c>
      <c r="R54" s="152">
        <v>600</v>
      </c>
      <c r="S54" s="153"/>
      <c r="T54" s="152">
        <f t="shared" si="0"/>
        <v>3945</v>
      </c>
    </row>
    <row r="55" spans="1:20" ht="60" x14ac:dyDescent="0.25">
      <c r="A55" s="149">
        <v>60112359</v>
      </c>
      <c r="B55" s="148" t="s">
        <v>311</v>
      </c>
      <c r="C55" s="149" t="s">
        <v>218</v>
      </c>
      <c r="D55" s="149" t="s">
        <v>219</v>
      </c>
      <c r="E55" s="149" t="s">
        <v>261</v>
      </c>
      <c r="F55" s="149" t="s">
        <v>257</v>
      </c>
      <c r="G55" s="150">
        <v>44287</v>
      </c>
      <c r="H55" s="150">
        <v>44408</v>
      </c>
      <c r="I55" s="150">
        <v>44174</v>
      </c>
      <c r="J55" s="149" t="s">
        <v>222</v>
      </c>
      <c r="K55" s="149" t="s">
        <v>223</v>
      </c>
      <c r="L55" s="149">
        <v>536</v>
      </c>
      <c r="M55" s="151">
        <v>4170</v>
      </c>
      <c r="N55" s="149" t="s">
        <v>224</v>
      </c>
      <c r="O55" s="149">
        <v>1.3</v>
      </c>
      <c r="P55" s="151">
        <v>5421</v>
      </c>
      <c r="Q55" s="149">
        <v>45</v>
      </c>
      <c r="R55" s="152">
        <v>600</v>
      </c>
      <c r="S55" s="153"/>
      <c r="T55" s="152">
        <f t="shared" si="0"/>
        <v>6021</v>
      </c>
    </row>
    <row r="56" spans="1:20" ht="60" x14ac:dyDescent="0.25">
      <c r="A56" s="149">
        <v>60115622</v>
      </c>
      <c r="B56" s="148" t="s">
        <v>312</v>
      </c>
      <c r="C56" s="149" t="s">
        <v>313</v>
      </c>
      <c r="D56" s="149" t="s">
        <v>219</v>
      </c>
      <c r="E56" s="149" t="s">
        <v>261</v>
      </c>
      <c r="F56" s="149" t="s">
        <v>221</v>
      </c>
      <c r="G56" s="150">
        <v>44287</v>
      </c>
      <c r="H56" s="150">
        <v>44408</v>
      </c>
      <c r="I56" s="150">
        <v>44174</v>
      </c>
      <c r="J56" s="149" t="s">
        <v>238</v>
      </c>
      <c r="K56" s="149" t="s">
        <v>223</v>
      </c>
      <c r="L56" s="149">
        <v>300</v>
      </c>
      <c r="M56" s="151">
        <v>2573</v>
      </c>
      <c r="N56" s="149" t="s">
        <v>224</v>
      </c>
      <c r="O56" s="149">
        <v>1.3</v>
      </c>
      <c r="P56" s="151">
        <v>3345</v>
      </c>
      <c r="Q56" s="149">
        <v>46</v>
      </c>
      <c r="R56" s="152">
        <v>150</v>
      </c>
      <c r="S56" s="153"/>
      <c r="T56" s="152">
        <f t="shared" si="0"/>
        <v>3495</v>
      </c>
    </row>
    <row r="57" spans="1:20" ht="45" x14ac:dyDescent="0.25">
      <c r="A57" s="149">
        <v>60122511</v>
      </c>
      <c r="B57" s="148" t="s">
        <v>314</v>
      </c>
      <c r="C57" s="149" t="s">
        <v>253</v>
      </c>
      <c r="D57" s="149" t="s">
        <v>219</v>
      </c>
      <c r="E57" s="149" t="s">
        <v>315</v>
      </c>
      <c r="F57" s="149" t="s">
        <v>257</v>
      </c>
      <c r="G57" s="150">
        <v>44287</v>
      </c>
      <c r="H57" s="150">
        <v>44408</v>
      </c>
      <c r="I57" s="150">
        <v>44174</v>
      </c>
      <c r="J57" s="149" t="s">
        <v>222</v>
      </c>
      <c r="K57" s="149" t="s">
        <v>223</v>
      </c>
      <c r="L57" s="149">
        <v>366</v>
      </c>
      <c r="M57" s="151">
        <v>2573</v>
      </c>
      <c r="N57" s="149" t="s">
        <v>228</v>
      </c>
      <c r="O57" s="149">
        <v>1.1200000000000001</v>
      </c>
      <c r="P57" s="151">
        <v>2882</v>
      </c>
      <c r="Q57" s="149">
        <v>45</v>
      </c>
      <c r="R57" s="152">
        <v>600</v>
      </c>
      <c r="S57" s="153"/>
      <c r="T57" s="152">
        <f t="shared" si="0"/>
        <v>3482</v>
      </c>
    </row>
    <row r="58" spans="1:20" ht="45" x14ac:dyDescent="0.25">
      <c r="A58" s="149">
        <v>60124349</v>
      </c>
      <c r="B58" s="148" t="s">
        <v>316</v>
      </c>
      <c r="C58" s="149" t="s">
        <v>218</v>
      </c>
      <c r="D58" s="149" t="s">
        <v>219</v>
      </c>
      <c r="E58" s="149" t="s">
        <v>315</v>
      </c>
      <c r="F58" s="149" t="s">
        <v>221</v>
      </c>
      <c r="G58" s="150">
        <v>44287</v>
      </c>
      <c r="H58" s="150">
        <v>44408</v>
      </c>
      <c r="I58" s="150">
        <v>44174</v>
      </c>
      <c r="J58" s="149" t="s">
        <v>222</v>
      </c>
      <c r="K58" s="149" t="s">
        <v>223</v>
      </c>
      <c r="L58" s="149">
        <v>292</v>
      </c>
      <c r="M58" s="151">
        <v>1987</v>
      </c>
      <c r="N58" s="149" t="s">
        <v>228</v>
      </c>
      <c r="O58" s="149">
        <v>1.1200000000000001</v>
      </c>
      <c r="P58" s="151">
        <v>2225</v>
      </c>
      <c r="Q58" s="149">
        <v>46</v>
      </c>
      <c r="R58" s="152">
        <v>150</v>
      </c>
      <c r="S58" s="153"/>
      <c r="T58" s="152">
        <f t="shared" si="0"/>
        <v>2375</v>
      </c>
    </row>
    <row r="59" spans="1:20" ht="75" x14ac:dyDescent="0.25">
      <c r="A59" s="149">
        <v>60126292</v>
      </c>
      <c r="B59" s="148" t="s">
        <v>317</v>
      </c>
      <c r="C59" s="149" t="s">
        <v>253</v>
      </c>
      <c r="D59" s="149" t="s">
        <v>219</v>
      </c>
      <c r="E59" s="149" t="s">
        <v>241</v>
      </c>
      <c r="F59" s="149" t="s">
        <v>257</v>
      </c>
      <c r="G59" s="150">
        <v>44287</v>
      </c>
      <c r="H59" s="150">
        <v>44408</v>
      </c>
      <c r="I59" s="150">
        <v>44174</v>
      </c>
      <c r="J59" s="149" t="s">
        <v>222</v>
      </c>
      <c r="K59" s="149" t="s">
        <v>223</v>
      </c>
      <c r="L59" s="149">
        <v>486</v>
      </c>
      <c r="M59" s="151">
        <v>2573</v>
      </c>
      <c r="N59" s="149" t="s">
        <v>228</v>
      </c>
      <c r="O59" s="149">
        <v>1.1200000000000001</v>
      </c>
      <c r="P59" s="151">
        <v>2882</v>
      </c>
      <c r="Q59" s="149">
        <v>45</v>
      </c>
      <c r="R59" s="152">
        <v>600</v>
      </c>
      <c r="S59" s="153"/>
      <c r="T59" s="152">
        <f t="shared" si="0"/>
        <v>3482</v>
      </c>
    </row>
    <row r="60" spans="1:20" ht="45" x14ac:dyDescent="0.25">
      <c r="A60" s="149">
        <v>60127442</v>
      </c>
      <c r="B60" s="148" t="s">
        <v>318</v>
      </c>
      <c r="C60" s="149" t="s">
        <v>319</v>
      </c>
      <c r="D60" s="149" t="s">
        <v>219</v>
      </c>
      <c r="E60" s="149" t="s">
        <v>248</v>
      </c>
      <c r="F60" s="149" t="s">
        <v>257</v>
      </c>
      <c r="G60" s="150">
        <v>44287</v>
      </c>
      <c r="H60" s="150">
        <v>44408</v>
      </c>
      <c r="I60" s="150">
        <v>44174</v>
      </c>
      <c r="J60" s="149" t="s">
        <v>222</v>
      </c>
      <c r="K60" s="149" t="s">
        <v>308</v>
      </c>
      <c r="L60" s="149">
        <v>84</v>
      </c>
      <c r="M60" s="151">
        <v>450</v>
      </c>
      <c r="N60" s="149" t="s">
        <v>228</v>
      </c>
      <c r="O60" s="149">
        <v>1.1200000000000001</v>
      </c>
      <c r="P60" s="151">
        <v>504</v>
      </c>
      <c r="Q60" s="149">
        <v>46</v>
      </c>
      <c r="R60" s="152">
        <v>150</v>
      </c>
      <c r="S60" s="153"/>
      <c r="T60" s="152">
        <f t="shared" si="0"/>
        <v>654</v>
      </c>
    </row>
    <row r="61" spans="1:20" ht="75" x14ac:dyDescent="0.25">
      <c r="A61" s="149">
        <v>60129633</v>
      </c>
      <c r="B61" s="148" t="s">
        <v>320</v>
      </c>
      <c r="C61" s="149" t="s">
        <v>231</v>
      </c>
      <c r="D61" s="149" t="s">
        <v>219</v>
      </c>
      <c r="E61" s="149" t="s">
        <v>241</v>
      </c>
      <c r="F61" s="149" t="s">
        <v>257</v>
      </c>
      <c r="G61" s="150">
        <v>44287</v>
      </c>
      <c r="H61" s="150">
        <v>44408</v>
      </c>
      <c r="I61" s="150">
        <v>44174</v>
      </c>
      <c r="J61" s="149" t="s">
        <v>222</v>
      </c>
      <c r="K61" s="149" t="s">
        <v>223</v>
      </c>
      <c r="L61" s="149">
        <v>331</v>
      </c>
      <c r="M61" s="151">
        <v>2573</v>
      </c>
      <c r="N61" s="149" t="s">
        <v>228</v>
      </c>
      <c r="O61" s="149">
        <v>1.1200000000000001</v>
      </c>
      <c r="P61" s="151">
        <v>2882</v>
      </c>
      <c r="Q61" s="149">
        <v>46</v>
      </c>
      <c r="R61" s="152">
        <v>150</v>
      </c>
      <c r="S61" s="153"/>
      <c r="T61" s="152">
        <f t="shared" si="0"/>
        <v>3032</v>
      </c>
    </row>
    <row r="62" spans="1:20" ht="75" x14ac:dyDescent="0.25">
      <c r="A62" s="149">
        <v>60131184</v>
      </c>
      <c r="B62" s="148" t="s">
        <v>321</v>
      </c>
      <c r="C62" s="149" t="s">
        <v>218</v>
      </c>
      <c r="D62" s="149" t="s">
        <v>219</v>
      </c>
      <c r="E62" s="149" t="s">
        <v>241</v>
      </c>
      <c r="F62" s="149" t="s">
        <v>221</v>
      </c>
      <c r="G62" s="150">
        <v>44287</v>
      </c>
      <c r="H62" s="150">
        <v>44408</v>
      </c>
      <c r="I62" s="150">
        <v>44174</v>
      </c>
      <c r="J62" s="149" t="s">
        <v>222</v>
      </c>
      <c r="K62" s="149" t="s">
        <v>223</v>
      </c>
      <c r="L62" s="149">
        <v>356</v>
      </c>
      <c r="M62" s="151">
        <v>2573</v>
      </c>
      <c r="N62" s="149" t="s">
        <v>228</v>
      </c>
      <c r="O62" s="149">
        <v>1.1200000000000001</v>
      </c>
      <c r="P62" s="151">
        <v>2882</v>
      </c>
      <c r="Q62" s="149">
        <v>46</v>
      </c>
      <c r="R62" s="152">
        <v>150</v>
      </c>
      <c r="S62" s="153"/>
      <c r="T62" s="152">
        <f t="shared" si="0"/>
        <v>3032</v>
      </c>
    </row>
    <row r="63" spans="1:20" ht="75" x14ac:dyDescent="0.25">
      <c r="A63" s="149">
        <v>60134744</v>
      </c>
      <c r="B63" s="148" t="s">
        <v>322</v>
      </c>
      <c r="C63" s="149" t="s">
        <v>253</v>
      </c>
      <c r="D63" s="149" t="s">
        <v>219</v>
      </c>
      <c r="E63" s="149" t="s">
        <v>241</v>
      </c>
      <c r="F63" s="149" t="s">
        <v>257</v>
      </c>
      <c r="G63" s="150">
        <v>44287</v>
      </c>
      <c r="H63" s="150">
        <v>44408</v>
      </c>
      <c r="I63" s="150">
        <v>44174</v>
      </c>
      <c r="J63" s="149" t="s">
        <v>222</v>
      </c>
      <c r="K63" s="149" t="s">
        <v>223</v>
      </c>
      <c r="L63" s="149">
        <v>422</v>
      </c>
      <c r="M63" s="151">
        <v>2573</v>
      </c>
      <c r="N63" s="149" t="s">
        <v>228</v>
      </c>
      <c r="O63" s="149">
        <v>1.1200000000000001</v>
      </c>
      <c r="P63" s="151">
        <v>2882</v>
      </c>
      <c r="Q63" s="149">
        <v>45</v>
      </c>
      <c r="R63" s="152">
        <v>600</v>
      </c>
      <c r="S63" s="153"/>
      <c r="T63" s="152">
        <f t="shared" si="0"/>
        <v>3482</v>
      </c>
    </row>
    <row r="64" spans="1:20" ht="45" x14ac:dyDescent="0.25">
      <c r="A64" s="149">
        <v>60134938</v>
      </c>
      <c r="B64" s="148" t="s">
        <v>323</v>
      </c>
      <c r="C64" s="149" t="s">
        <v>231</v>
      </c>
      <c r="D64" s="149" t="s">
        <v>219</v>
      </c>
      <c r="E64" s="149" t="s">
        <v>315</v>
      </c>
      <c r="F64" s="149" t="s">
        <v>257</v>
      </c>
      <c r="G64" s="150">
        <v>44287</v>
      </c>
      <c r="H64" s="150">
        <v>44408</v>
      </c>
      <c r="I64" s="150">
        <v>44174</v>
      </c>
      <c r="J64" s="149" t="s">
        <v>222</v>
      </c>
      <c r="K64" s="149" t="s">
        <v>223</v>
      </c>
      <c r="L64" s="149">
        <v>1060</v>
      </c>
      <c r="M64" s="151">
        <v>6602</v>
      </c>
      <c r="N64" s="149" t="s">
        <v>228</v>
      </c>
      <c r="O64" s="149">
        <v>1.1200000000000001</v>
      </c>
      <c r="P64" s="151">
        <v>7395</v>
      </c>
      <c r="Q64" s="149">
        <v>45</v>
      </c>
      <c r="R64" s="152">
        <v>600</v>
      </c>
      <c r="S64" s="153"/>
      <c r="T64" s="152">
        <f t="shared" si="0"/>
        <v>7995</v>
      </c>
    </row>
    <row r="65" spans="1:20" ht="75" x14ac:dyDescent="0.25">
      <c r="A65" s="149">
        <v>60138166</v>
      </c>
      <c r="B65" s="148" t="s">
        <v>324</v>
      </c>
      <c r="C65" s="149" t="s">
        <v>325</v>
      </c>
      <c r="D65" s="149" t="s">
        <v>219</v>
      </c>
      <c r="E65" s="149" t="s">
        <v>241</v>
      </c>
      <c r="F65" s="149" t="s">
        <v>221</v>
      </c>
      <c r="G65" s="150">
        <v>44287</v>
      </c>
      <c r="H65" s="150">
        <v>44408</v>
      </c>
      <c r="I65" s="150">
        <v>44174</v>
      </c>
      <c r="J65" s="149" t="s">
        <v>222</v>
      </c>
      <c r="K65" s="149" t="s">
        <v>223</v>
      </c>
      <c r="L65" s="149">
        <v>495</v>
      </c>
      <c r="M65" s="151">
        <v>2573</v>
      </c>
      <c r="N65" s="149" t="s">
        <v>228</v>
      </c>
      <c r="O65" s="149">
        <v>1.1200000000000001</v>
      </c>
      <c r="P65" s="151">
        <v>2882</v>
      </c>
      <c r="Q65" s="149">
        <v>45</v>
      </c>
      <c r="R65" s="152">
        <v>600</v>
      </c>
      <c r="S65" s="153"/>
      <c r="T65" s="152">
        <f t="shared" si="0"/>
        <v>3482</v>
      </c>
    </row>
    <row r="66" spans="1:20" ht="75" x14ac:dyDescent="0.25">
      <c r="A66" s="149">
        <v>60138907</v>
      </c>
      <c r="B66" s="148" t="s">
        <v>326</v>
      </c>
      <c r="C66" s="149" t="s">
        <v>327</v>
      </c>
      <c r="D66" s="149" t="s">
        <v>219</v>
      </c>
      <c r="E66" s="149" t="s">
        <v>241</v>
      </c>
      <c r="F66" s="149" t="s">
        <v>257</v>
      </c>
      <c r="G66" s="150">
        <v>44287</v>
      </c>
      <c r="H66" s="150">
        <v>44408</v>
      </c>
      <c r="I66" s="150">
        <v>44174</v>
      </c>
      <c r="J66" s="149" t="s">
        <v>222</v>
      </c>
      <c r="K66" s="149" t="s">
        <v>223</v>
      </c>
      <c r="L66" s="149">
        <v>310</v>
      </c>
      <c r="M66" s="151">
        <v>2573</v>
      </c>
      <c r="N66" s="149" t="s">
        <v>228</v>
      </c>
      <c r="O66" s="149">
        <v>1.1200000000000001</v>
      </c>
      <c r="P66" s="151">
        <v>2882</v>
      </c>
      <c r="Q66" s="149">
        <v>46</v>
      </c>
      <c r="R66" s="152">
        <v>150</v>
      </c>
      <c r="S66" s="153"/>
      <c r="T66" s="152">
        <f t="shared" ref="T66:T129" si="1">P66+R66</f>
        <v>3032</v>
      </c>
    </row>
    <row r="67" spans="1:20" ht="75" x14ac:dyDescent="0.25">
      <c r="A67" s="149">
        <v>60139997</v>
      </c>
      <c r="B67" s="148" t="s">
        <v>328</v>
      </c>
      <c r="C67" s="149" t="s">
        <v>253</v>
      </c>
      <c r="D67" s="149" t="s">
        <v>219</v>
      </c>
      <c r="E67" s="149" t="s">
        <v>241</v>
      </c>
      <c r="F67" s="149" t="s">
        <v>221</v>
      </c>
      <c r="G67" s="150">
        <v>44287</v>
      </c>
      <c r="H67" s="150">
        <v>44408</v>
      </c>
      <c r="I67" s="150">
        <v>44174</v>
      </c>
      <c r="J67" s="149" t="s">
        <v>222</v>
      </c>
      <c r="K67" s="149" t="s">
        <v>223</v>
      </c>
      <c r="L67" s="149">
        <v>539</v>
      </c>
      <c r="M67" s="151">
        <v>2573</v>
      </c>
      <c r="N67" s="149" t="s">
        <v>228</v>
      </c>
      <c r="O67" s="149">
        <v>1.1200000000000001</v>
      </c>
      <c r="P67" s="151">
        <v>2882</v>
      </c>
      <c r="Q67" s="149">
        <v>45</v>
      </c>
      <c r="R67" s="152">
        <v>600</v>
      </c>
      <c r="S67" s="153"/>
      <c r="T67" s="152">
        <f t="shared" si="1"/>
        <v>3482</v>
      </c>
    </row>
    <row r="68" spans="1:20" ht="75" x14ac:dyDescent="0.25">
      <c r="A68" s="149">
        <v>60140008</v>
      </c>
      <c r="B68" s="148" t="s">
        <v>329</v>
      </c>
      <c r="C68" s="149" t="s">
        <v>253</v>
      </c>
      <c r="D68" s="149" t="s">
        <v>219</v>
      </c>
      <c r="E68" s="149" t="s">
        <v>241</v>
      </c>
      <c r="F68" s="149" t="s">
        <v>257</v>
      </c>
      <c r="G68" s="150">
        <v>44287</v>
      </c>
      <c r="H68" s="150">
        <v>44408</v>
      </c>
      <c r="I68" s="150">
        <v>44174</v>
      </c>
      <c r="J68" s="149" t="s">
        <v>222</v>
      </c>
      <c r="K68" s="149" t="s">
        <v>223</v>
      </c>
      <c r="L68" s="149">
        <v>1071</v>
      </c>
      <c r="M68" s="151">
        <v>6602</v>
      </c>
      <c r="N68" s="149" t="s">
        <v>228</v>
      </c>
      <c r="O68" s="149">
        <v>1.1200000000000001</v>
      </c>
      <c r="P68" s="151">
        <v>7395</v>
      </c>
      <c r="Q68" s="149">
        <v>45</v>
      </c>
      <c r="R68" s="152">
        <v>600</v>
      </c>
      <c r="S68" s="153"/>
      <c r="T68" s="152">
        <f t="shared" si="1"/>
        <v>7995</v>
      </c>
    </row>
    <row r="69" spans="1:20" x14ac:dyDescent="0.25">
      <c r="A69" s="149">
        <v>60142601</v>
      </c>
      <c r="B69" s="148" t="s">
        <v>330</v>
      </c>
      <c r="C69" s="149" t="s">
        <v>331</v>
      </c>
      <c r="D69" s="149" t="s">
        <v>219</v>
      </c>
      <c r="E69" s="149" t="s">
        <v>332</v>
      </c>
      <c r="F69" s="149" t="s">
        <v>333</v>
      </c>
      <c r="G69" s="150">
        <v>44287</v>
      </c>
      <c r="H69" s="150">
        <v>44408</v>
      </c>
      <c r="I69" s="150">
        <v>44174</v>
      </c>
      <c r="J69" s="149" t="s">
        <v>238</v>
      </c>
      <c r="K69" s="149" t="s">
        <v>223</v>
      </c>
      <c r="L69" s="154"/>
      <c r="M69" s="151">
        <v>1987</v>
      </c>
      <c r="N69" s="149" t="s">
        <v>228</v>
      </c>
      <c r="O69" s="149">
        <v>1.1200000000000001</v>
      </c>
      <c r="P69" s="151">
        <v>2225</v>
      </c>
      <c r="Q69" s="149">
        <v>45</v>
      </c>
      <c r="R69" s="152">
        <v>600</v>
      </c>
      <c r="S69" s="153"/>
      <c r="T69" s="152">
        <f t="shared" si="1"/>
        <v>2825</v>
      </c>
    </row>
    <row r="70" spans="1:20" x14ac:dyDescent="0.25">
      <c r="A70" s="149">
        <v>60142613</v>
      </c>
      <c r="B70" s="148" t="s">
        <v>334</v>
      </c>
      <c r="C70" s="149" t="s">
        <v>331</v>
      </c>
      <c r="D70" s="149" t="s">
        <v>219</v>
      </c>
      <c r="E70" s="149" t="s">
        <v>332</v>
      </c>
      <c r="F70" s="149" t="s">
        <v>335</v>
      </c>
      <c r="G70" s="150">
        <v>44287</v>
      </c>
      <c r="H70" s="150">
        <v>44408</v>
      </c>
      <c r="I70" s="150">
        <v>44174</v>
      </c>
      <c r="J70" s="149" t="s">
        <v>238</v>
      </c>
      <c r="K70" s="149" t="s">
        <v>223</v>
      </c>
      <c r="L70" s="154"/>
      <c r="M70" s="151">
        <v>724</v>
      </c>
      <c r="N70" s="149" t="s">
        <v>228</v>
      </c>
      <c r="O70" s="149">
        <v>1.1200000000000001</v>
      </c>
      <c r="P70" s="151">
        <v>811</v>
      </c>
      <c r="Q70" s="149">
        <v>46</v>
      </c>
      <c r="R70" s="152">
        <v>150</v>
      </c>
      <c r="S70" s="153"/>
      <c r="T70" s="152">
        <f t="shared" si="1"/>
        <v>961</v>
      </c>
    </row>
    <row r="71" spans="1:20" ht="45" x14ac:dyDescent="0.25">
      <c r="A71" s="149">
        <v>60143368</v>
      </c>
      <c r="B71" s="148" t="s">
        <v>336</v>
      </c>
      <c r="C71" s="149" t="s">
        <v>337</v>
      </c>
      <c r="D71" s="149" t="s">
        <v>219</v>
      </c>
      <c r="E71" s="149" t="s">
        <v>288</v>
      </c>
      <c r="F71" s="149" t="s">
        <v>333</v>
      </c>
      <c r="G71" s="150">
        <v>44287</v>
      </c>
      <c r="H71" s="150">
        <v>44408</v>
      </c>
      <c r="I71" s="150">
        <v>44174</v>
      </c>
      <c r="J71" s="149" t="s">
        <v>238</v>
      </c>
      <c r="K71" s="149" t="s">
        <v>223</v>
      </c>
      <c r="L71" s="149">
        <v>360</v>
      </c>
      <c r="M71" s="151">
        <v>1987</v>
      </c>
      <c r="N71" s="149" t="s">
        <v>233</v>
      </c>
      <c r="O71" s="149">
        <v>1</v>
      </c>
      <c r="P71" s="151">
        <v>1987</v>
      </c>
      <c r="Q71" s="149">
        <v>45</v>
      </c>
      <c r="R71" s="152">
        <v>600</v>
      </c>
      <c r="S71" s="153"/>
      <c r="T71" s="152">
        <f t="shared" si="1"/>
        <v>2587</v>
      </c>
    </row>
    <row r="72" spans="1:20" ht="30" x14ac:dyDescent="0.25">
      <c r="A72" s="149">
        <v>60145067</v>
      </c>
      <c r="B72" s="148" t="s">
        <v>338</v>
      </c>
      <c r="C72" s="149" t="s">
        <v>218</v>
      </c>
      <c r="D72" s="149" t="s">
        <v>219</v>
      </c>
      <c r="E72" s="149" t="s">
        <v>220</v>
      </c>
      <c r="F72" s="149" t="s">
        <v>221</v>
      </c>
      <c r="G72" s="150">
        <v>44287</v>
      </c>
      <c r="H72" s="150">
        <v>44408</v>
      </c>
      <c r="I72" s="150">
        <v>44174</v>
      </c>
      <c r="J72" s="149" t="s">
        <v>238</v>
      </c>
      <c r="K72" s="149" t="s">
        <v>223</v>
      </c>
      <c r="L72" s="149">
        <v>720</v>
      </c>
      <c r="M72" s="151">
        <v>4170</v>
      </c>
      <c r="N72" s="149" t="s">
        <v>224</v>
      </c>
      <c r="O72" s="149">
        <v>1.3</v>
      </c>
      <c r="P72" s="151">
        <v>5421</v>
      </c>
      <c r="Q72" s="149">
        <v>45</v>
      </c>
      <c r="R72" s="152">
        <v>600</v>
      </c>
      <c r="S72" s="153"/>
      <c r="T72" s="152">
        <f t="shared" si="1"/>
        <v>6021</v>
      </c>
    </row>
    <row r="73" spans="1:20" ht="30" x14ac:dyDescent="0.25">
      <c r="A73" s="149">
        <v>60145353</v>
      </c>
      <c r="B73" s="148" t="s">
        <v>339</v>
      </c>
      <c r="C73" s="149" t="s">
        <v>218</v>
      </c>
      <c r="D73" s="149" t="s">
        <v>219</v>
      </c>
      <c r="E73" s="149" t="s">
        <v>220</v>
      </c>
      <c r="F73" s="149" t="s">
        <v>221</v>
      </c>
      <c r="G73" s="150">
        <v>44287</v>
      </c>
      <c r="H73" s="150">
        <v>44408</v>
      </c>
      <c r="I73" s="150">
        <v>44174</v>
      </c>
      <c r="J73" s="149" t="s">
        <v>238</v>
      </c>
      <c r="K73" s="149" t="s">
        <v>223</v>
      </c>
      <c r="L73" s="149">
        <v>360</v>
      </c>
      <c r="M73" s="151">
        <v>1987</v>
      </c>
      <c r="N73" s="149" t="s">
        <v>224</v>
      </c>
      <c r="O73" s="149">
        <v>1.3</v>
      </c>
      <c r="P73" s="151">
        <v>2583</v>
      </c>
      <c r="Q73" s="149">
        <v>45</v>
      </c>
      <c r="R73" s="152">
        <v>600</v>
      </c>
      <c r="S73" s="153"/>
      <c r="T73" s="152">
        <f t="shared" si="1"/>
        <v>3183</v>
      </c>
    </row>
    <row r="74" spans="1:20" ht="45" x14ac:dyDescent="0.25">
      <c r="A74" s="149">
        <v>60145638</v>
      </c>
      <c r="B74" s="148" t="s">
        <v>340</v>
      </c>
      <c r="C74" s="149" t="s">
        <v>259</v>
      </c>
      <c r="D74" s="149" t="s">
        <v>219</v>
      </c>
      <c r="E74" s="149" t="s">
        <v>220</v>
      </c>
      <c r="F74" s="149" t="s">
        <v>221</v>
      </c>
      <c r="G74" s="150">
        <v>44287</v>
      </c>
      <c r="H74" s="150">
        <v>44408</v>
      </c>
      <c r="I74" s="150">
        <v>44174</v>
      </c>
      <c r="J74" s="149" t="s">
        <v>238</v>
      </c>
      <c r="K74" s="149" t="s">
        <v>223</v>
      </c>
      <c r="L74" s="149">
        <v>459</v>
      </c>
      <c r="M74" s="151">
        <v>2573</v>
      </c>
      <c r="N74" s="149" t="s">
        <v>224</v>
      </c>
      <c r="O74" s="149">
        <v>1.3</v>
      </c>
      <c r="P74" s="151">
        <v>3345</v>
      </c>
      <c r="Q74" s="149">
        <v>45</v>
      </c>
      <c r="R74" s="152">
        <v>600</v>
      </c>
      <c r="S74" s="153"/>
      <c r="T74" s="152">
        <f t="shared" si="1"/>
        <v>3945</v>
      </c>
    </row>
    <row r="75" spans="1:20" ht="60" x14ac:dyDescent="0.25">
      <c r="A75" s="149">
        <v>60145675</v>
      </c>
      <c r="B75" s="148" t="s">
        <v>341</v>
      </c>
      <c r="C75" s="149" t="s">
        <v>259</v>
      </c>
      <c r="D75" s="149" t="s">
        <v>219</v>
      </c>
      <c r="E75" s="149" t="s">
        <v>261</v>
      </c>
      <c r="F75" s="149" t="s">
        <v>291</v>
      </c>
      <c r="G75" s="150">
        <v>44287</v>
      </c>
      <c r="H75" s="150">
        <v>44408</v>
      </c>
      <c r="I75" s="150">
        <v>44174</v>
      </c>
      <c r="J75" s="149" t="s">
        <v>238</v>
      </c>
      <c r="K75" s="149" t="s">
        <v>223</v>
      </c>
      <c r="L75" s="149">
        <v>363</v>
      </c>
      <c r="M75" s="151">
        <v>1987</v>
      </c>
      <c r="N75" s="149" t="s">
        <v>224</v>
      </c>
      <c r="O75" s="149">
        <v>1.3</v>
      </c>
      <c r="P75" s="151">
        <v>2583</v>
      </c>
      <c r="Q75" s="149">
        <v>45</v>
      </c>
      <c r="R75" s="152">
        <v>600</v>
      </c>
      <c r="S75" s="153"/>
      <c r="T75" s="152">
        <f t="shared" si="1"/>
        <v>3183</v>
      </c>
    </row>
    <row r="76" spans="1:20" ht="45" x14ac:dyDescent="0.25">
      <c r="A76" s="149">
        <v>60145699</v>
      </c>
      <c r="B76" s="148" t="s">
        <v>342</v>
      </c>
      <c r="C76" s="149" t="s">
        <v>337</v>
      </c>
      <c r="D76" s="149" t="s">
        <v>219</v>
      </c>
      <c r="E76" s="149" t="s">
        <v>237</v>
      </c>
      <c r="F76" s="149" t="s">
        <v>333</v>
      </c>
      <c r="G76" s="150">
        <v>44287</v>
      </c>
      <c r="H76" s="150">
        <v>44408</v>
      </c>
      <c r="I76" s="150">
        <v>44174</v>
      </c>
      <c r="J76" s="149" t="s">
        <v>238</v>
      </c>
      <c r="K76" s="149" t="s">
        <v>223</v>
      </c>
      <c r="L76" s="149">
        <v>360</v>
      </c>
      <c r="M76" s="151">
        <v>1987</v>
      </c>
      <c r="N76" s="149" t="s">
        <v>224</v>
      </c>
      <c r="O76" s="149">
        <v>1.3</v>
      </c>
      <c r="P76" s="151">
        <v>2583</v>
      </c>
      <c r="Q76" s="149">
        <v>45</v>
      </c>
      <c r="R76" s="152">
        <v>600</v>
      </c>
      <c r="S76" s="153"/>
      <c r="T76" s="152">
        <f t="shared" si="1"/>
        <v>3183</v>
      </c>
    </row>
    <row r="77" spans="1:20" ht="75" x14ac:dyDescent="0.25">
      <c r="A77" s="149">
        <v>60145730</v>
      </c>
      <c r="B77" s="148" t="s">
        <v>343</v>
      </c>
      <c r="C77" s="149" t="s">
        <v>253</v>
      </c>
      <c r="D77" s="149" t="s">
        <v>219</v>
      </c>
      <c r="E77" s="149" t="s">
        <v>241</v>
      </c>
      <c r="F77" s="149" t="s">
        <v>257</v>
      </c>
      <c r="G77" s="150">
        <v>44287</v>
      </c>
      <c r="H77" s="150">
        <v>44408</v>
      </c>
      <c r="I77" s="150">
        <v>44174</v>
      </c>
      <c r="J77" s="149" t="s">
        <v>222</v>
      </c>
      <c r="K77" s="149" t="s">
        <v>223</v>
      </c>
      <c r="L77" s="149">
        <v>250</v>
      </c>
      <c r="M77" s="151">
        <v>1265</v>
      </c>
      <c r="N77" s="149" t="s">
        <v>228</v>
      </c>
      <c r="O77" s="149">
        <v>1.1200000000000001</v>
      </c>
      <c r="P77" s="151">
        <v>1417</v>
      </c>
      <c r="Q77" s="149">
        <v>46</v>
      </c>
      <c r="R77" s="152">
        <v>150</v>
      </c>
      <c r="S77" s="153"/>
      <c r="T77" s="152">
        <f t="shared" si="1"/>
        <v>1567</v>
      </c>
    </row>
    <row r="78" spans="1:20" ht="30" x14ac:dyDescent="0.25">
      <c r="A78" s="149">
        <v>60145997</v>
      </c>
      <c r="B78" s="148" t="s">
        <v>344</v>
      </c>
      <c r="C78" s="149" t="s">
        <v>331</v>
      </c>
      <c r="D78" s="149" t="s">
        <v>219</v>
      </c>
      <c r="E78" s="149" t="s">
        <v>220</v>
      </c>
      <c r="F78" s="149" t="s">
        <v>257</v>
      </c>
      <c r="G78" s="150">
        <v>44287</v>
      </c>
      <c r="H78" s="150">
        <v>44408</v>
      </c>
      <c r="I78" s="150">
        <v>44174</v>
      </c>
      <c r="J78" s="149" t="s">
        <v>238</v>
      </c>
      <c r="K78" s="149" t="s">
        <v>223</v>
      </c>
      <c r="L78" s="149">
        <v>720</v>
      </c>
      <c r="M78" s="151">
        <v>4170</v>
      </c>
      <c r="N78" s="149" t="s">
        <v>224</v>
      </c>
      <c r="O78" s="149">
        <v>1.3</v>
      </c>
      <c r="P78" s="151">
        <v>5421</v>
      </c>
      <c r="Q78" s="149">
        <v>45</v>
      </c>
      <c r="R78" s="152">
        <v>600</v>
      </c>
      <c r="S78" s="153"/>
      <c r="T78" s="152">
        <f t="shared" si="1"/>
        <v>6021</v>
      </c>
    </row>
    <row r="79" spans="1:20" x14ac:dyDescent="0.25">
      <c r="A79" s="149">
        <v>60146242</v>
      </c>
      <c r="B79" s="148" t="s">
        <v>345</v>
      </c>
      <c r="C79" s="149" t="s">
        <v>337</v>
      </c>
      <c r="D79" s="149" t="s">
        <v>219</v>
      </c>
      <c r="E79" s="149" t="s">
        <v>332</v>
      </c>
      <c r="F79" s="149" t="s">
        <v>335</v>
      </c>
      <c r="G79" s="150">
        <v>44287</v>
      </c>
      <c r="H79" s="150">
        <v>44408</v>
      </c>
      <c r="I79" s="150">
        <v>44174</v>
      </c>
      <c r="J79" s="149" t="s">
        <v>238</v>
      </c>
      <c r="K79" s="149" t="s">
        <v>223</v>
      </c>
      <c r="L79" s="149">
        <v>180</v>
      </c>
      <c r="M79" s="151">
        <v>724</v>
      </c>
      <c r="N79" s="149" t="s">
        <v>228</v>
      </c>
      <c r="O79" s="149">
        <v>1.1200000000000001</v>
      </c>
      <c r="P79" s="151">
        <v>811</v>
      </c>
      <c r="Q79" s="149">
        <v>46</v>
      </c>
      <c r="R79" s="152">
        <v>150</v>
      </c>
      <c r="S79" s="153"/>
      <c r="T79" s="152">
        <f t="shared" si="1"/>
        <v>961</v>
      </c>
    </row>
    <row r="80" spans="1:20" x14ac:dyDescent="0.25">
      <c r="A80" s="149">
        <v>60146254</v>
      </c>
      <c r="B80" s="148" t="s">
        <v>346</v>
      </c>
      <c r="C80" s="149" t="s">
        <v>337</v>
      </c>
      <c r="D80" s="149" t="s">
        <v>219</v>
      </c>
      <c r="E80" s="149" t="s">
        <v>332</v>
      </c>
      <c r="F80" s="149" t="s">
        <v>333</v>
      </c>
      <c r="G80" s="150">
        <v>44287</v>
      </c>
      <c r="H80" s="150">
        <v>44408</v>
      </c>
      <c r="I80" s="150">
        <v>44174</v>
      </c>
      <c r="J80" s="149" t="s">
        <v>238</v>
      </c>
      <c r="K80" s="149" t="s">
        <v>223</v>
      </c>
      <c r="L80" s="149">
        <v>360</v>
      </c>
      <c r="M80" s="151">
        <v>1987</v>
      </c>
      <c r="N80" s="149" t="s">
        <v>228</v>
      </c>
      <c r="O80" s="149">
        <v>1.1200000000000001</v>
      </c>
      <c r="P80" s="151">
        <v>2225</v>
      </c>
      <c r="Q80" s="149">
        <v>45</v>
      </c>
      <c r="R80" s="152">
        <v>600</v>
      </c>
      <c r="S80" s="153"/>
      <c r="T80" s="152">
        <f t="shared" si="1"/>
        <v>2825</v>
      </c>
    </row>
    <row r="81" spans="1:20" ht="45" x14ac:dyDescent="0.25">
      <c r="A81" s="149">
        <v>60146722</v>
      </c>
      <c r="B81" s="148" t="s">
        <v>347</v>
      </c>
      <c r="C81" s="149" t="s">
        <v>231</v>
      </c>
      <c r="D81" s="149" t="s">
        <v>219</v>
      </c>
      <c r="E81" s="149" t="s">
        <v>288</v>
      </c>
      <c r="F81" s="149" t="s">
        <v>335</v>
      </c>
      <c r="G81" s="150">
        <v>44287</v>
      </c>
      <c r="H81" s="150">
        <v>44408</v>
      </c>
      <c r="I81" s="150">
        <v>44174</v>
      </c>
      <c r="J81" s="149" t="s">
        <v>238</v>
      </c>
      <c r="K81" s="149" t="s">
        <v>223</v>
      </c>
      <c r="L81" s="154"/>
      <c r="M81" s="151">
        <v>724</v>
      </c>
      <c r="N81" s="149" t="s">
        <v>233</v>
      </c>
      <c r="O81" s="149">
        <v>1</v>
      </c>
      <c r="P81" s="151">
        <v>724</v>
      </c>
      <c r="Q81" s="149">
        <v>46</v>
      </c>
      <c r="R81" s="152">
        <v>150</v>
      </c>
      <c r="S81" s="153"/>
      <c r="T81" s="152">
        <f t="shared" si="1"/>
        <v>874</v>
      </c>
    </row>
    <row r="82" spans="1:20" ht="45" x14ac:dyDescent="0.25">
      <c r="A82" s="149">
        <v>60146734</v>
      </c>
      <c r="B82" s="148" t="s">
        <v>348</v>
      </c>
      <c r="C82" s="149" t="s">
        <v>231</v>
      </c>
      <c r="D82" s="149" t="s">
        <v>219</v>
      </c>
      <c r="E82" s="149" t="s">
        <v>288</v>
      </c>
      <c r="F82" s="149" t="s">
        <v>333</v>
      </c>
      <c r="G82" s="150">
        <v>44287</v>
      </c>
      <c r="H82" s="150">
        <v>44408</v>
      </c>
      <c r="I82" s="150">
        <v>44174</v>
      </c>
      <c r="J82" s="149" t="s">
        <v>238</v>
      </c>
      <c r="K82" s="149" t="s">
        <v>223</v>
      </c>
      <c r="L82" s="154"/>
      <c r="M82" s="151">
        <v>1987</v>
      </c>
      <c r="N82" s="149" t="s">
        <v>233</v>
      </c>
      <c r="O82" s="149">
        <v>1</v>
      </c>
      <c r="P82" s="151">
        <v>1987</v>
      </c>
      <c r="Q82" s="149">
        <v>45</v>
      </c>
      <c r="R82" s="152">
        <v>600</v>
      </c>
      <c r="S82" s="153"/>
      <c r="T82" s="152">
        <f t="shared" si="1"/>
        <v>2587</v>
      </c>
    </row>
    <row r="83" spans="1:20" ht="45" x14ac:dyDescent="0.25">
      <c r="A83" s="149">
        <v>60146746</v>
      </c>
      <c r="B83" s="148" t="s">
        <v>349</v>
      </c>
      <c r="C83" s="149" t="s">
        <v>331</v>
      </c>
      <c r="D83" s="149" t="s">
        <v>219</v>
      </c>
      <c r="E83" s="149" t="s">
        <v>288</v>
      </c>
      <c r="F83" s="149" t="s">
        <v>335</v>
      </c>
      <c r="G83" s="150">
        <v>44287</v>
      </c>
      <c r="H83" s="150">
        <v>44408</v>
      </c>
      <c r="I83" s="150">
        <v>44174</v>
      </c>
      <c r="J83" s="149" t="s">
        <v>238</v>
      </c>
      <c r="K83" s="149" t="s">
        <v>223</v>
      </c>
      <c r="L83" s="154"/>
      <c r="M83" s="151">
        <v>724</v>
      </c>
      <c r="N83" s="149" t="s">
        <v>233</v>
      </c>
      <c r="O83" s="149">
        <v>1</v>
      </c>
      <c r="P83" s="151">
        <v>724</v>
      </c>
      <c r="Q83" s="149">
        <v>46</v>
      </c>
      <c r="R83" s="152">
        <v>150</v>
      </c>
      <c r="S83" s="153"/>
      <c r="T83" s="152">
        <f t="shared" si="1"/>
        <v>874</v>
      </c>
    </row>
    <row r="84" spans="1:20" ht="45" x14ac:dyDescent="0.25">
      <c r="A84" s="149">
        <v>60146758</v>
      </c>
      <c r="B84" s="148" t="s">
        <v>350</v>
      </c>
      <c r="C84" s="149" t="s">
        <v>331</v>
      </c>
      <c r="D84" s="149" t="s">
        <v>219</v>
      </c>
      <c r="E84" s="149" t="s">
        <v>288</v>
      </c>
      <c r="F84" s="149" t="s">
        <v>333</v>
      </c>
      <c r="G84" s="150">
        <v>44287</v>
      </c>
      <c r="H84" s="150">
        <v>44408</v>
      </c>
      <c r="I84" s="150">
        <v>44174</v>
      </c>
      <c r="J84" s="149" t="s">
        <v>238</v>
      </c>
      <c r="K84" s="149" t="s">
        <v>223</v>
      </c>
      <c r="L84" s="154"/>
      <c r="M84" s="151">
        <v>1987</v>
      </c>
      <c r="N84" s="149" t="s">
        <v>233</v>
      </c>
      <c r="O84" s="149">
        <v>1</v>
      </c>
      <c r="P84" s="151">
        <v>1987</v>
      </c>
      <c r="Q84" s="149">
        <v>45</v>
      </c>
      <c r="R84" s="152">
        <v>600</v>
      </c>
      <c r="S84" s="153"/>
      <c r="T84" s="152">
        <f t="shared" si="1"/>
        <v>2587</v>
      </c>
    </row>
    <row r="85" spans="1:20" ht="45" x14ac:dyDescent="0.25">
      <c r="A85" s="149">
        <v>60146990</v>
      </c>
      <c r="B85" s="148" t="s">
        <v>351</v>
      </c>
      <c r="C85" s="149" t="s">
        <v>337</v>
      </c>
      <c r="D85" s="149" t="s">
        <v>219</v>
      </c>
      <c r="E85" s="149" t="s">
        <v>237</v>
      </c>
      <c r="F85" s="149" t="s">
        <v>335</v>
      </c>
      <c r="G85" s="150">
        <v>44287</v>
      </c>
      <c r="H85" s="150">
        <v>44408</v>
      </c>
      <c r="I85" s="150">
        <v>44174</v>
      </c>
      <c r="J85" s="149" t="s">
        <v>238</v>
      </c>
      <c r="K85" s="149" t="s">
        <v>223</v>
      </c>
      <c r="L85" s="149">
        <v>180</v>
      </c>
      <c r="M85" s="151">
        <v>724</v>
      </c>
      <c r="N85" s="149" t="s">
        <v>224</v>
      </c>
      <c r="O85" s="149">
        <v>1.3</v>
      </c>
      <c r="P85" s="151">
        <v>941</v>
      </c>
      <c r="Q85" s="149">
        <v>46</v>
      </c>
      <c r="R85" s="152">
        <v>150</v>
      </c>
      <c r="S85" s="153"/>
      <c r="T85" s="152">
        <f t="shared" si="1"/>
        <v>1091</v>
      </c>
    </row>
    <row r="86" spans="1:20" ht="30" x14ac:dyDescent="0.25">
      <c r="A86" s="149">
        <v>60147209</v>
      </c>
      <c r="B86" s="148" t="s">
        <v>352</v>
      </c>
      <c r="C86" s="149" t="s">
        <v>331</v>
      </c>
      <c r="D86" s="149" t="s">
        <v>219</v>
      </c>
      <c r="E86" s="149" t="s">
        <v>332</v>
      </c>
      <c r="F86" s="149" t="s">
        <v>333</v>
      </c>
      <c r="G86" s="150">
        <v>44287</v>
      </c>
      <c r="H86" s="150">
        <v>44408</v>
      </c>
      <c r="I86" s="150">
        <v>44174</v>
      </c>
      <c r="J86" s="149" t="s">
        <v>238</v>
      </c>
      <c r="K86" s="149" t="s">
        <v>223</v>
      </c>
      <c r="L86" s="154"/>
      <c r="M86" s="151">
        <v>1987</v>
      </c>
      <c r="N86" s="149" t="s">
        <v>228</v>
      </c>
      <c r="O86" s="149">
        <v>1.1200000000000001</v>
      </c>
      <c r="P86" s="151">
        <v>2225</v>
      </c>
      <c r="Q86" s="149">
        <v>45</v>
      </c>
      <c r="R86" s="152">
        <v>600</v>
      </c>
      <c r="S86" s="153"/>
      <c r="T86" s="152">
        <f t="shared" si="1"/>
        <v>2825</v>
      </c>
    </row>
    <row r="87" spans="1:20" ht="30" x14ac:dyDescent="0.25">
      <c r="A87" s="149">
        <v>60147210</v>
      </c>
      <c r="B87" s="148" t="s">
        <v>353</v>
      </c>
      <c r="C87" s="149" t="s">
        <v>331</v>
      </c>
      <c r="D87" s="149" t="s">
        <v>219</v>
      </c>
      <c r="E87" s="149" t="s">
        <v>332</v>
      </c>
      <c r="F87" s="149" t="s">
        <v>335</v>
      </c>
      <c r="G87" s="150">
        <v>44287</v>
      </c>
      <c r="H87" s="150">
        <v>44408</v>
      </c>
      <c r="I87" s="150">
        <v>44174</v>
      </c>
      <c r="J87" s="149" t="s">
        <v>238</v>
      </c>
      <c r="K87" s="149" t="s">
        <v>223</v>
      </c>
      <c r="L87" s="154"/>
      <c r="M87" s="151">
        <v>724</v>
      </c>
      <c r="N87" s="149" t="s">
        <v>228</v>
      </c>
      <c r="O87" s="149">
        <v>1.1200000000000001</v>
      </c>
      <c r="P87" s="151">
        <v>811</v>
      </c>
      <c r="Q87" s="149">
        <v>46</v>
      </c>
      <c r="R87" s="152">
        <v>150</v>
      </c>
      <c r="S87" s="153"/>
      <c r="T87" s="152">
        <f t="shared" si="1"/>
        <v>961</v>
      </c>
    </row>
    <row r="88" spans="1:20" x14ac:dyDescent="0.25">
      <c r="A88" s="149">
        <v>60147428</v>
      </c>
      <c r="B88" s="148" t="s">
        <v>354</v>
      </c>
      <c r="C88" s="149" t="s">
        <v>331</v>
      </c>
      <c r="D88" s="149" t="s">
        <v>219</v>
      </c>
      <c r="E88" s="149" t="s">
        <v>332</v>
      </c>
      <c r="F88" s="149" t="s">
        <v>335</v>
      </c>
      <c r="G88" s="150">
        <v>44287</v>
      </c>
      <c r="H88" s="150">
        <v>44408</v>
      </c>
      <c r="I88" s="150">
        <v>44174</v>
      </c>
      <c r="J88" s="149" t="s">
        <v>238</v>
      </c>
      <c r="K88" s="149" t="s">
        <v>223</v>
      </c>
      <c r="L88" s="154"/>
      <c r="M88" s="151">
        <v>724</v>
      </c>
      <c r="N88" s="149" t="s">
        <v>228</v>
      </c>
      <c r="O88" s="149">
        <v>1.1200000000000001</v>
      </c>
      <c r="P88" s="151">
        <v>811</v>
      </c>
      <c r="Q88" s="149">
        <v>46</v>
      </c>
      <c r="R88" s="152">
        <v>150</v>
      </c>
      <c r="S88" s="153"/>
      <c r="T88" s="152">
        <f t="shared" si="1"/>
        <v>961</v>
      </c>
    </row>
    <row r="89" spans="1:20" ht="30" x14ac:dyDescent="0.25">
      <c r="A89" s="149">
        <v>60147441</v>
      </c>
      <c r="B89" s="148" t="s">
        <v>355</v>
      </c>
      <c r="C89" s="149" t="s">
        <v>331</v>
      </c>
      <c r="D89" s="149" t="s">
        <v>219</v>
      </c>
      <c r="E89" s="149" t="s">
        <v>332</v>
      </c>
      <c r="F89" s="149" t="s">
        <v>335</v>
      </c>
      <c r="G89" s="150">
        <v>44287</v>
      </c>
      <c r="H89" s="150">
        <v>44408</v>
      </c>
      <c r="I89" s="150">
        <v>44174</v>
      </c>
      <c r="J89" s="149" t="s">
        <v>238</v>
      </c>
      <c r="K89" s="149" t="s">
        <v>223</v>
      </c>
      <c r="L89" s="154"/>
      <c r="M89" s="151">
        <v>724</v>
      </c>
      <c r="N89" s="149" t="s">
        <v>228</v>
      </c>
      <c r="O89" s="149">
        <v>1.1200000000000001</v>
      </c>
      <c r="P89" s="151">
        <v>811</v>
      </c>
      <c r="Q89" s="149">
        <v>46</v>
      </c>
      <c r="R89" s="152">
        <v>150</v>
      </c>
      <c r="S89" s="153"/>
      <c r="T89" s="152">
        <f t="shared" si="1"/>
        <v>961</v>
      </c>
    </row>
    <row r="90" spans="1:20" ht="30" x14ac:dyDescent="0.25">
      <c r="A90" s="149">
        <v>60147453</v>
      </c>
      <c r="B90" s="148" t="s">
        <v>356</v>
      </c>
      <c r="C90" s="149" t="s">
        <v>331</v>
      </c>
      <c r="D90" s="149" t="s">
        <v>219</v>
      </c>
      <c r="E90" s="149" t="s">
        <v>332</v>
      </c>
      <c r="F90" s="149" t="s">
        <v>333</v>
      </c>
      <c r="G90" s="150">
        <v>44287</v>
      </c>
      <c r="H90" s="150">
        <v>44408</v>
      </c>
      <c r="I90" s="150">
        <v>44174</v>
      </c>
      <c r="J90" s="149" t="s">
        <v>238</v>
      </c>
      <c r="K90" s="149" t="s">
        <v>223</v>
      </c>
      <c r="L90" s="154"/>
      <c r="M90" s="151">
        <v>1987</v>
      </c>
      <c r="N90" s="149" t="s">
        <v>228</v>
      </c>
      <c r="O90" s="149">
        <v>1.1200000000000001</v>
      </c>
      <c r="P90" s="151">
        <v>2225</v>
      </c>
      <c r="Q90" s="149">
        <v>45</v>
      </c>
      <c r="R90" s="152">
        <v>600</v>
      </c>
      <c r="S90" s="153"/>
      <c r="T90" s="152">
        <f t="shared" si="1"/>
        <v>2825</v>
      </c>
    </row>
    <row r="91" spans="1:20" x14ac:dyDescent="0.25">
      <c r="A91" s="149">
        <v>60147465</v>
      </c>
      <c r="B91" s="148" t="s">
        <v>357</v>
      </c>
      <c r="C91" s="149" t="s">
        <v>337</v>
      </c>
      <c r="D91" s="149" t="s">
        <v>219</v>
      </c>
      <c r="E91" s="149" t="s">
        <v>332</v>
      </c>
      <c r="F91" s="149" t="s">
        <v>335</v>
      </c>
      <c r="G91" s="150">
        <v>44287</v>
      </c>
      <c r="H91" s="150">
        <v>44408</v>
      </c>
      <c r="I91" s="150">
        <v>44174</v>
      </c>
      <c r="J91" s="149" t="s">
        <v>238</v>
      </c>
      <c r="K91" s="149" t="s">
        <v>223</v>
      </c>
      <c r="L91" s="149">
        <v>180</v>
      </c>
      <c r="M91" s="151">
        <v>724</v>
      </c>
      <c r="N91" s="149" t="s">
        <v>228</v>
      </c>
      <c r="O91" s="149">
        <v>1.1200000000000001</v>
      </c>
      <c r="P91" s="151">
        <v>811</v>
      </c>
      <c r="Q91" s="149">
        <v>46</v>
      </c>
      <c r="R91" s="152">
        <v>150</v>
      </c>
      <c r="S91" s="153"/>
      <c r="T91" s="152">
        <f t="shared" si="1"/>
        <v>961</v>
      </c>
    </row>
    <row r="92" spans="1:20" x14ac:dyDescent="0.25">
      <c r="A92" s="149">
        <v>60147477</v>
      </c>
      <c r="B92" s="148" t="s">
        <v>358</v>
      </c>
      <c r="C92" s="149" t="s">
        <v>337</v>
      </c>
      <c r="D92" s="149" t="s">
        <v>219</v>
      </c>
      <c r="E92" s="149" t="s">
        <v>332</v>
      </c>
      <c r="F92" s="149" t="s">
        <v>333</v>
      </c>
      <c r="G92" s="150">
        <v>44287</v>
      </c>
      <c r="H92" s="150">
        <v>44408</v>
      </c>
      <c r="I92" s="150">
        <v>44174</v>
      </c>
      <c r="J92" s="149" t="s">
        <v>238</v>
      </c>
      <c r="K92" s="149" t="s">
        <v>223</v>
      </c>
      <c r="L92" s="149">
        <v>360</v>
      </c>
      <c r="M92" s="151">
        <v>1987</v>
      </c>
      <c r="N92" s="149" t="s">
        <v>228</v>
      </c>
      <c r="O92" s="149">
        <v>1.1200000000000001</v>
      </c>
      <c r="P92" s="151">
        <v>2225</v>
      </c>
      <c r="Q92" s="149">
        <v>45</v>
      </c>
      <c r="R92" s="152">
        <v>600</v>
      </c>
      <c r="S92" s="153"/>
      <c r="T92" s="152">
        <f t="shared" si="1"/>
        <v>2825</v>
      </c>
    </row>
    <row r="93" spans="1:20" ht="30" x14ac:dyDescent="0.25">
      <c r="A93" s="149">
        <v>60148470</v>
      </c>
      <c r="B93" s="148" t="s">
        <v>359</v>
      </c>
      <c r="C93" s="149" t="s">
        <v>231</v>
      </c>
      <c r="D93" s="149" t="s">
        <v>219</v>
      </c>
      <c r="E93" s="149" t="s">
        <v>332</v>
      </c>
      <c r="F93" s="149" t="s">
        <v>335</v>
      </c>
      <c r="G93" s="150">
        <v>44287</v>
      </c>
      <c r="H93" s="150">
        <v>44408</v>
      </c>
      <c r="I93" s="150">
        <v>44174</v>
      </c>
      <c r="J93" s="149" t="s">
        <v>238</v>
      </c>
      <c r="K93" s="149" t="s">
        <v>223</v>
      </c>
      <c r="L93" s="154"/>
      <c r="M93" s="151">
        <v>724</v>
      </c>
      <c r="N93" s="149" t="s">
        <v>228</v>
      </c>
      <c r="O93" s="149">
        <v>1.1200000000000001</v>
      </c>
      <c r="P93" s="151">
        <v>811</v>
      </c>
      <c r="Q93" s="149">
        <v>46</v>
      </c>
      <c r="R93" s="152">
        <v>150</v>
      </c>
      <c r="S93" s="153"/>
      <c r="T93" s="152">
        <f t="shared" si="1"/>
        <v>961</v>
      </c>
    </row>
    <row r="94" spans="1:20" x14ac:dyDescent="0.25">
      <c r="A94" s="149">
        <v>60148482</v>
      </c>
      <c r="B94" s="148" t="s">
        <v>360</v>
      </c>
      <c r="C94" s="149" t="s">
        <v>231</v>
      </c>
      <c r="D94" s="149" t="s">
        <v>219</v>
      </c>
      <c r="E94" s="149" t="s">
        <v>332</v>
      </c>
      <c r="F94" s="149" t="s">
        <v>333</v>
      </c>
      <c r="G94" s="150">
        <v>44287</v>
      </c>
      <c r="H94" s="150">
        <v>44408</v>
      </c>
      <c r="I94" s="150">
        <v>44174</v>
      </c>
      <c r="J94" s="149" t="s">
        <v>238</v>
      </c>
      <c r="K94" s="149" t="s">
        <v>223</v>
      </c>
      <c r="L94" s="154"/>
      <c r="M94" s="151">
        <v>1987</v>
      </c>
      <c r="N94" s="149" t="s">
        <v>228</v>
      </c>
      <c r="O94" s="149">
        <v>1.1200000000000001</v>
      </c>
      <c r="P94" s="151">
        <v>2225</v>
      </c>
      <c r="Q94" s="149">
        <v>45</v>
      </c>
      <c r="R94" s="152">
        <v>600</v>
      </c>
      <c r="S94" s="153"/>
      <c r="T94" s="152">
        <f t="shared" si="1"/>
        <v>2825</v>
      </c>
    </row>
    <row r="95" spans="1:20" ht="45" x14ac:dyDescent="0.25">
      <c r="A95" s="149">
        <v>60148688</v>
      </c>
      <c r="B95" s="148" t="s">
        <v>361</v>
      </c>
      <c r="C95" s="149" t="s">
        <v>362</v>
      </c>
      <c r="D95" s="149" t="s">
        <v>219</v>
      </c>
      <c r="E95" s="149" t="s">
        <v>288</v>
      </c>
      <c r="F95" s="149" t="s">
        <v>333</v>
      </c>
      <c r="G95" s="150">
        <v>44287</v>
      </c>
      <c r="H95" s="150">
        <v>44408</v>
      </c>
      <c r="I95" s="150">
        <v>44174</v>
      </c>
      <c r="J95" s="149" t="s">
        <v>238</v>
      </c>
      <c r="K95" s="149" t="s">
        <v>223</v>
      </c>
      <c r="L95" s="154"/>
      <c r="M95" s="151">
        <v>1987</v>
      </c>
      <c r="N95" s="149" t="s">
        <v>233</v>
      </c>
      <c r="O95" s="149">
        <v>1</v>
      </c>
      <c r="P95" s="151">
        <v>1987</v>
      </c>
      <c r="Q95" s="149">
        <v>45</v>
      </c>
      <c r="R95" s="152">
        <v>600</v>
      </c>
      <c r="S95" s="153"/>
      <c r="T95" s="152">
        <f t="shared" si="1"/>
        <v>2587</v>
      </c>
    </row>
    <row r="96" spans="1:20" ht="45" x14ac:dyDescent="0.25">
      <c r="A96" s="149">
        <v>60149115</v>
      </c>
      <c r="B96" s="148" t="s">
        <v>363</v>
      </c>
      <c r="C96" s="149" t="s">
        <v>331</v>
      </c>
      <c r="D96" s="149" t="s">
        <v>219</v>
      </c>
      <c r="E96" s="149" t="s">
        <v>237</v>
      </c>
      <c r="F96" s="149" t="s">
        <v>333</v>
      </c>
      <c r="G96" s="150">
        <v>44287</v>
      </c>
      <c r="H96" s="150">
        <v>44408</v>
      </c>
      <c r="I96" s="150">
        <v>44174</v>
      </c>
      <c r="J96" s="149" t="s">
        <v>238</v>
      </c>
      <c r="K96" s="149" t="s">
        <v>223</v>
      </c>
      <c r="L96" s="154"/>
      <c r="M96" s="151">
        <v>1987</v>
      </c>
      <c r="N96" s="149" t="s">
        <v>224</v>
      </c>
      <c r="O96" s="149">
        <v>1.3</v>
      </c>
      <c r="P96" s="151">
        <v>2583</v>
      </c>
      <c r="Q96" s="149">
        <v>45</v>
      </c>
      <c r="R96" s="152">
        <v>600</v>
      </c>
      <c r="S96" s="153"/>
      <c r="T96" s="152">
        <f t="shared" si="1"/>
        <v>3183</v>
      </c>
    </row>
    <row r="97" spans="1:20" ht="45" x14ac:dyDescent="0.25">
      <c r="A97" s="149">
        <v>60150300</v>
      </c>
      <c r="B97" s="148" t="s">
        <v>364</v>
      </c>
      <c r="C97" s="149" t="s">
        <v>331</v>
      </c>
      <c r="D97" s="149" t="s">
        <v>219</v>
      </c>
      <c r="E97" s="149" t="s">
        <v>237</v>
      </c>
      <c r="F97" s="149" t="s">
        <v>335</v>
      </c>
      <c r="G97" s="150">
        <v>44287</v>
      </c>
      <c r="H97" s="150">
        <v>44408</v>
      </c>
      <c r="I97" s="150">
        <v>44174</v>
      </c>
      <c r="J97" s="149" t="s">
        <v>238</v>
      </c>
      <c r="K97" s="149" t="s">
        <v>223</v>
      </c>
      <c r="L97" s="154"/>
      <c r="M97" s="151">
        <v>724</v>
      </c>
      <c r="N97" s="149" t="s">
        <v>224</v>
      </c>
      <c r="O97" s="149">
        <v>1.3</v>
      </c>
      <c r="P97" s="151">
        <v>941</v>
      </c>
      <c r="Q97" s="149">
        <v>46</v>
      </c>
      <c r="R97" s="152">
        <v>150</v>
      </c>
      <c r="S97" s="153"/>
      <c r="T97" s="152">
        <f t="shared" si="1"/>
        <v>1091</v>
      </c>
    </row>
    <row r="98" spans="1:20" ht="45" x14ac:dyDescent="0.25">
      <c r="A98" s="149">
        <v>60150312</v>
      </c>
      <c r="B98" s="148" t="s">
        <v>365</v>
      </c>
      <c r="C98" s="149" t="s">
        <v>362</v>
      </c>
      <c r="D98" s="149" t="s">
        <v>219</v>
      </c>
      <c r="E98" s="149" t="s">
        <v>237</v>
      </c>
      <c r="F98" s="149" t="s">
        <v>333</v>
      </c>
      <c r="G98" s="150">
        <v>44287</v>
      </c>
      <c r="H98" s="150">
        <v>44408</v>
      </c>
      <c r="I98" s="150">
        <v>44174</v>
      </c>
      <c r="J98" s="149" t="s">
        <v>238</v>
      </c>
      <c r="K98" s="149" t="s">
        <v>223</v>
      </c>
      <c r="L98" s="154"/>
      <c r="M98" s="151">
        <v>1987</v>
      </c>
      <c r="N98" s="149" t="s">
        <v>224</v>
      </c>
      <c r="O98" s="149">
        <v>1.3</v>
      </c>
      <c r="P98" s="151">
        <v>2583</v>
      </c>
      <c r="Q98" s="149">
        <v>45</v>
      </c>
      <c r="R98" s="152">
        <v>600</v>
      </c>
      <c r="S98" s="153"/>
      <c r="T98" s="152">
        <f t="shared" si="1"/>
        <v>3183</v>
      </c>
    </row>
    <row r="99" spans="1:20" x14ac:dyDescent="0.25">
      <c r="A99" s="149">
        <v>60152552</v>
      </c>
      <c r="B99" s="148" t="s">
        <v>366</v>
      </c>
      <c r="C99" s="149" t="s">
        <v>331</v>
      </c>
      <c r="D99" s="149" t="s">
        <v>219</v>
      </c>
      <c r="E99" s="149" t="s">
        <v>332</v>
      </c>
      <c r="F99" s="149" t="s">
        <v>333</v>
      </c>
      <c r="G99" s="150">
        <v>44287</v>
      </c>
      <c r="H99" s="150">
        <v>44408</v>
      </c>
      <c r="I99" s="150">
        <v>44174</v>
      </c>
      <c r="J99" s="149" t="s">
        <v>238</v>
      </c>
      <c r="K99" s="149" t="s">
        <v>223</v>
      </c>
      <c r="L99" s="154"/>
      <c r="M99" s="151">
        <v>1987</v>
      </c>
      <c r="N99" s="149" t="s">
        <v>228</v>
      </c>
      <c r="O99" s="149">
        <v>1.1200000000000001</v>
      </c>
      <c r="P99" s="151">
        <v>2225</v>
      </c>
      <c r="Q99" s="149">
        <v>45</v>
      </c>
      <c r="R99" s="152">
        <v>600</v>
      </c>
      <c r="S99" s="153"/>
      <c r="T99" s="152">
        <f t="shared" si="1"/>
        <v>2825</v>
      </c>
    </row>
    <row r="100" spans="1:20" x14ac:dyDescent="0.25">
      <c r="A100" s="149">
        <v>60152564</v>
      </c>
      <c r="B100" s="148" t="s">
        <v>367</v>
      </c>
      <c r="C100" s="149" t="s">
        <v>331</v>
      </c>
      <c r="D100" s="149" t="s">
        <v>219</v>
      </c>
      <c r="E100" s="149" t="s">
        <v>332</v>
      </c>
      <c r="F100" s="149" t="s">
        <v>335</v>
      </c>
      <c r="G100" s="150">
        <v>44287</v>
      </c>
      <c r="H100" s="150">
        <v>44408</v>
      </c>
      <c r="I100" s="150">
        <v>44174</v>
      </c>
      <c r="J100" s="149" t="s">
        <v>238</v>
      </c>
      <c r="K100" s="149" t="s">
        <v>223</v>
      </c>
      <c r="L100" s="154"/>
      <c r="M100" s="151">
        <v>724</v>
      </c>
      <c r="N100" s="149" t="s">
        <v>228</v>
      </c>
      <c r="O100" s="149">
        <v>1.1200000000000001</v>
      </c>
      <c r="P100" s="151">
        <v>811</v>
      </c>
      <c r="Q100" s="149">
        <v>46</v>
      </c>
      <c r="R100" s="152">
        <v>150</v>
      </c>
      <c r="S100" s="153"/>
      <c r="T100" s="152">
        <f t="shared" si="1"/>
        <v>961</v>
      </c>
    </row>
    <row r="101" spans="1:20" ht="30" x14ac:dyDescent="0.25">
      <c r="A101" s="149">
        <v>60152989</v>
      </c>
      <c r="B101" s="148" t="s">
        <v>368</v>
      </c>
      <c r="C101" s="149" t="s">
        <v>231</v>
      </c>
      <c r="D101" s="149" t="s">
        <v>219</v>
      </c>
      <c r="E101" s="149" t="s">
        <v>332</v>
      </c>
      <c r="F101" s="149" t="s">
        <v>335</v>
      </c>
      <c r="G101" s="150">
        <v>44287</v>
      </c>
      <c r="H101" s="150">
        <v>44408</v>
      </c>
      <c r="I101" s="150">
        <v>44174</v>
      </c>
      <c r="J101" s="149" t="s">
        <v>238</v>
      </c>
      <c r="K101" s="149" t="s">
        <v>223</v>
      </c>
      <c r="L101" s="154"/>
      <c r="M101" s="151">
        <v>724</v>
      </c>
      <c r="N101" s="149" t="s">
        <v>228</v>
      </c>
      <c r="O101" s="149">
        <v>1.1200000000000001</v>
      </c>
      <c r="P101" s="151">
        <v>811</v>
      </c>
      <c r="Q101" s="149">
        <v>46</v>
      </c>
      <c r="R101" s="152">
        <v>150</v>
      </c>
      <c r="S101" s="153"/>
      <c r="T101" s="152">
        <f t="shared" si="1"/>
        <v>961</v>
      </c>
    </row>
    <row r="102" spans="1:20" ht="30" x14ac:dyDescent="0.25">
      <c r="A102" s="149">
        <v>60152990</v>
      </c>
      <c r="B102" s="148" t="s">
        <v>369</v>
      </c>
      <c r="C102" s="149" t="s">
        <v>231</v>
      </c>
      <c r="D102" s="149" t="s">
        <v>219</v>
      </c>
      <c r="E102" s="149" t="s">
        <v>332</v>
      </c>
      <c r="F102" s="149" t="s">
        <v>333</v>
      </c>
      <c r="G102" s="150">
        <v>44287</v>
      </c>
      <c r="H102" s="150">
        <v>44408</v>
      </c>
      <c r="I102" s="150">
        <v>44174</v>
      </c>
      <c r="J102" s="149" t="s">
        <v>238</v>
      </c>
      <c r="K102" s="149" t="s">
        <v>223</v>
      </c>
      <c r="L102" s="154"/>
      <c r="M102" s="151">
        <v>1987</v>
      </c>
      <c r="N102" s="149" t="s">
        <v>228</v>
      </c>
      <c r="O102" s="149">
        <v>1.1200000000000001</v>
      </c>
      <c r="P102" s="151">
        <v>2225</v>
      </c>
      <c r="Q102" s="149">
        <v>45</v>
      </c>
      <c r="R102" s="152">
        <v>600</v>
      </c>
      <c r="S102" s="153"/>
      <c r="T102" s="152">
        <f t="shared" si="1"/>
        <v>2825</v>
      </c>
    </row>
    <row r="103" spans="1:20" ht="30" x14ac:dyDescent="0.25">
      <c r="A103" s="149">
        <v>60153003</v>
      </c>
      <c r="B103" s="148" t="s">
        <v>370</v>
      </c>
      <c r="C103" s="149" t="s">
        <v>231</v>
      </c>
      <c r="D103" s="149" t="s">
        <v>219</v>
      </c>
      <c r="E103" s="149" t="s">
        <v>332</v>
      </c>
      <c r="F103" s="149" t="s">
        <v>335</v>
      </c>
      <c r="G103" s="150">
        <v>44287</v>
      </c>
      <c r="H103" s="150">
        <v>44408</v>
      </c>
      <c r="I103" s="150">
        <v>44174</v>
      </c>
      <c r="J103" s="149" t="s">
        <v>238</v>
      </c>
      <c r="K103" s="149" t="s">
        <v>223</v>
      </c>
      <c r="L103" s="154"/>
      <c r="M103" s="151">
        <v>724</v>
      </c>
      <c r="N103" s="149" t="s">
        <v>228</v>
      </c>
      <c r="O103" s="149">
        <v>1.1200000000000001</v>
      </c>
      <c r="P103" s="151">
        <v>811</v>
      </c>
      <c r="Q103" s="149">
        <v>46</v>
      </c>
      <c r="R103" s="152">
        <v>150</v>
      </c>
      <c r="S103" s="153"/>
      <c r="T103" s="152">
        <f t="shared" si="1"/>
        <v>961</v>
      </c>
    </row>
    <row r="104" spans="1:20" x14ac:dyDescent="0.25">
      <c r="A104" s="149">
        <v>60153015</v>
      </c>
      <c r="B104" s="148" t="s">
        <v>371</v>
      </c>
      <c r="C104" s="149" t="s">
        <v>231</v>
      </c>
      <c r="D104" s="149" t="s">
        <v>219</v>
      </c>
      <c r="E104" s="149" t="s">
        <v>332</v>
      </c>
      <c r="F104" s="149" t="s">
        <v>333</v>
      </c>
      <c r="G104" s="150">
        <v>44287</v>
      </c>
      <c r="H104" s="150">
        <v>44408</v>
      </c>
      <c r="I104" s="150">
        <v>44174</v>
      </c>
      <c r="J104" s="149" t="s">
        <v>238</v>
      </c>
      <c r="K104" s="149" t="s">
        <v>223</v>
      </c>
      <c r="L104" s="154"/>
      <c r="M104" s="151">
        <v>1987</v>
      </c>
      <c r="N104" s="149" t="s">
        <v>228</v>
      </c>
      <c r="O104" s="149">
        <v>1.1200000000000001</v>
      </c>
      <c r="P104" s="151">
        <v>2225</v>
      </c>
      <c r="Q104" s="149">
        <v>45</v>
      </c>
      <c r="R104" s="152">
        <v>600</v>
      </c>
      <c r="S104" s="153"/>
      <c r="T104" s="152">
        <f t="shared" si="1"/>
        <v>2825</v>
      </c>
    </row>
    <row r="105" spans="1:20" ht="45" x14ac:dyDescent="0.25">
      <c r="A105" s="149">
        <v>60153027</v>
      </c>
      <c r="B105" s="148" t="s">
        <v>372</v>
      </c>
      <c r="C105" s="149" t="s">
        <v>362</v>
      </c>
      <c r="D105" s="149" t="s">
        <v>219</v>
      </c>
      <c r="E105" s="149" t="s">
        <v>237</v>
      </c>
      <c r="F105" s="149" t="s">
        <v>335</v>
      </c>
      <c r="G105" s="150">
        <v>44287</v>
      </c>
      <c r="H105" s="150">
        <v>44408</v>
      </c>
      <c r="I105" s="150">
        <v>44174</v>
      </c>
      <c r="J105" s="149" t="s">
        <v>238</v>
      </c>
      <c r="K105" s="149" t="s">
        <v>223</v>
      </c>
      <c r="L105" s="154"/>
      <c r="M105" s="151">
        <v>724</v>
      </c>
      <c r="N105" s="149" t="s">
        <v>224</v>
      </c>
      <c r="O105" s="149">
        <v>1.3</v>
      </c>
      <c r="P105" s="151">
        <v>941</v>
      </c>
      <c r="Q105" s="149">
        <v>46</v>
      </c>
      <c r="R105" s="152">
        <v>150</v>
      </c>
      <c r="S105" s="153"/>
      <c r="T105" s="152">
        <f t="shared" si="1"/>
        <v>1091</v>
      </c>
    </row>
    <row r="106" spans="1:20" x14ac:dyDescent="0.25">
      <c r="A106" s="149">
        <v>60153714</v>
      </c>
      <c r="B106" s="148" t="s">
        <v>373</v>
      </c>
      <c r="C106" s="149" t="s">
        <v>331</v>
      </c>
      <c r="D106" s="149" t="s">
        <v>219</v>
      </c>
      <c r="E106" s="149" t="s">
        <v>332</v>
      </c>
      <c r="F106" s="149" t="s">
        <v>333</v>
      </c>
      <c r="G106" s="150">
        <v>44287</v>
      </c>
      <c r="H106" s="150">
        <v>44408</v>
      </c>
      <c r="I106" s="150">
        <v>44174</v>
      </c>
      <c r="J106" s="149" t="s">
        <v>238</v>
      </c>
      <c r="K106" s="149" t="s">
        <v>223</v>
      </c>
      <c r="L106" s="154"/>
      <c r="M106" s="151">
        <v>1987</v>
      </c>
      <c r="N106" s="149" t="s">
        <v>228</v>
      </c>
      <c r="O106" s="149">
        <v>1.1200000000000001</v>
      </c>
      <c r="P106" s="151">
        <v>2225</v>
      </c>
      <c r="Q106" s="149">
        <v>45</v>
      </c>
      <c r="R106" s="152">
        <v>600</v>
      </c>
      <c r="S106" s="153"/>
      <c r="T106" s="152">
        <f t="shared" si="1"/>
        <v>2825</v>
      </c>
    </row>
    <row r="107" spans="1:20" ht="30" x14ac:dyDescent="0.25">
      <c r="A107" s="149">
        <v>60154469</v>
      </c>
      <c r="B107" s="148" t="s">
        <v>374</v>
      </c>
      <c r="C107" s="149" t="s">
        <v>331</v>
      </c>
      <c r="D107" s="149" t="s">
        <v>219</v>
      </c>
      <c r="E107" s="149" t="s">
        <v>332</v>
      </c>
      <c r="F107" s="149" t="s">
        <v>335</v>
      </c>
      <c r="G107" s="150">
        <v>44287</v>
      </c>
      <c r="H107" s="150">
        <v>44408</v>
      </c>
      <c r="I107" s="150">
        <v>44174</v>
      </c>
      <c r="J107" s="149" t="s">
        <v>238</v>
      </c>
      <c r="K107" s="149" t="s">
        <v>223</v>
      </c>
      <c r="L107" s="154"/>
      <c r="M107" s="151">
        <v>724</v>
      </c>
      <c r="N107" s="149" t="s">
        <v>228</v>
      </c>
      <c r="O107" s="149">
        <v>1.1200000000000001</v>
      </c>
      <c r="P107" s="151">
        <v>811</v>
      </c>
      <c r="Q107" s="149">
        <v>46</v>
      </c>
      <c r="R107" s="152">
        <v>150</v>
      </c>
      <c r="S107" s="153"/>
      <c r="T107" s="152">
        <f t="shared" si="1"/>
        <v>961</v>
      </c>
    </row>
    <row r="108" spans="1:20" ht="30" x14ac:dyDescent="0.25">
      <c r="A108" s="149">
        <v>60155012</v>
      </c>
      <c r="B108" s="148" t="s">
        <v>375</v>
      </c>
      <c r="C108" s="149" t="s">
        <v>362</v>
      </c>
      <c r="D108" s="149" t="s">
        <v>219</v>
      </c>
      <c r="E108" s="149" t="s">
        <v>332</v>
      </c>
      <c r="F108" s="149" t="s">
        <v>335</v>
      </c>
      <c r="G108" s="150">
        <v>44287</v>
      </c>
      <c r="H108" s="150">
        <v>44408</v>
      </c>
      <c r="I108" s="150">
        <v>44174</v>
      </c>
      <c r="J108" s="149" t="s">
        <v>238</v>
      </c>
      <c r="K108" s="149" t="s">
        <v>223</v>
      </c>
      <c r="L108" s="154"/>
      <c r="M108" s="151">
        <v>724</v>
      </c>
      <c r="N108" s="149" t="s">
        <v>228</v>
      </c>
      <c r="O108" s="149">
        <v>1.1200000000000001</v>
      </c>
      <c r="P108" s="151">
        <v>811</v>
      </c>
      <c r="Q108" s="149">
        <v>46</v>
      </c>
      <c r="R108" s="152">
        <v>150</v>
      </c>
      <c r="S108" s="153"/>
      <c r="T108" s="152">
        <f t="shared" si="1"/>
        <v>961</v>
      </c>
    </row>
    <row r="109" spans="1:20" ht="60" x14ac:dyDescent="0.25">
      <c r="A109" s="149">
        <v>60155024</v>
      </c>
      <c r="B109" s="148" t="s">
        <v>376</v>
      </c>
      <c r="C109" s="149" t="s">
        <v>327</v>
      </c>
      <c r="D109" s="149" t="s">
        <v>219</v>
      </c>
      <c r="E109" s="149" t="s">
        <v>254</v>
      </c>
      <c r="F109" s="149" t="s">
        <v>257</v>
      </c>
      <c r="G109" s="150">
        <v>44287</v>
      </c>
      <c r="H109" s="150">
        <v>44408</v>
      </c>
      <c r="I109" s="150">
        <v>44174</v>
      </c>
      <c r="J109" s="149" t="s">
        <v>222</v>
      </c>
      <c r="K109" s="149" t="s">
        <v>223</v>
      </c>
      <c r="L109" s="149">
        <v>116</v>
      </c>
      <c r="M109" s="151">
        <v>1987</v>
      </c>
      <c r="N109" s="149" t="s">
        <v>228</v>
      </c>
      <c r="O109" s="149">
        <v>1.1200000000000001</v>
      </c>
      <c r="P109" s="151">
        <v>2225</v>
      </c>
      <c r="Q109" s="149">
        <v>46</v>
      </c>
      <c r="R109" s="152">
        <v>150</v>
      </c>
      <c r="S109" s="153"/>
      <c r="T109" s="152">
        <f t="shared" si="1"/>
        <v>2375</v>
      </c>
    </row>
    <row r="110" spans="1:20" ht="30" x14ac:dyDescent="0.25">
      <c r="A110" s="149">
        <v>60155218</v>
      </c>
      <c r="B110" s="148" t="s">
        <v>377</v>
      </c>
      <c r="C110" s="149" t="s">
        <v>362</v>
      </c>
      <c r="D110" s="149" t="s">
        <v>219</v>
      </c>
      <c r="E110" s="149" t="s">
        <v>332</v>
      </c>
      <c r="F110" s="149" t="s">
        <v>335</v>
      </c>
      <c r="G110" s="150">
        <v>44287</v>
      </c>
      <c r="H110" s="150">
        <v>44408</v>
      </c>
      <c r="I110" s="150">
        <v>44174</v>
      </c>
      <c r="J110" s="149" t="s">
        <v>238</v>
      </c>
      <c r="K110" s="149" t="s">
        <v>223</v>
      </c>
      <c r="L110" s="154"/>
      <c r="M110" s="151">
        <v>724</v>
      </c>
      <c r="N110" s="149" t="s">
        <v>228</v>
      </c>
      <c r="O110" s="149">
        <v>1.1200000000000001</v>
      </c>
      <c r="P110" s="151">
        <v>811</v>
      </c>
      <c r="Q110" s="149">
        <v>46</v>
      </c>
      <c r="R110" s="152">
        <v>150</v>
      </c>
      <c r="S110" s="153"/>
      <c r="T110" s="152">
        <f t="shared" si="1"/>
        <v>961</v>
      </c>
    </row>
    <row r="111" spans="1:20" ht="45" x14ac:dyDescent="0.25">
      <c r="A111" s="149">
        <v>60155899</v>
      </c>
      <c r="B111" s="148" t="s">
        <v>378</v>
      </c>
      <c r="C111" s="149" t="s">
        <v>218</v>
      </c>
      <c r="D111" s="149" t="s">
        <v>219</v>
      </c>
      <c r="E111" s="149" t="s">
        <v>288</v>
      </c>
      <c r="F111" s="149" t="s">
        <v>221</v>
      </c>
      <c r="G111" s="150">
        <v>44287</v>
      </c>
      <c r="H111" s="150">
        <v>44408</v>
      </c>
      <c r="I111" s="150">
        <v>44174</v>
      </c>
      <c r="J111" s="149" t="s">
        <v>222</v>
      </c>
      <c r="K111" s="149" t="s">
        <v>223</v>
      </c>
      <c r="L111" s="149">
        <v>115</v>
      </c>
      <c r="M111" s="151">
        <v>1987</v>
      </c>
      <c r="N111" s="149" t="s">
        <v>233</v>
      </c>
      <c r="O111" s="149">
        <v>1</v>
      </c>
      <c r="P111" s="151">
        <v>1987</v>
      </c>
      <c r="Q111" s="149">
        <v>46</v>
      </c>
      <c r="R111" s="152">
        <v>150</v>
      </c>
      <c r="S111" s="153"/>
      <c r="T111" s="152">
        <f t="shared" si="1"/>
        <v>2137</v>
      </c>
    </row>
    <row r="112" spans="1:20" ht="75" x14ac:dyDescent="0.25">
      <c r="A112" s="149">
        <v>60156363</v>
      </c>
      <c r="B112" s="148" t="s">
        <v>379</v>
      </c>
      <c r="C112" s="149" t="s">
        <v>253</v>
      </c>
      <c r="D112" s="149" t="s">
        <v>219</v>
      </c>
      <c r="E112" s="149" t="s">
        <v>241</v>
      </c>
      <c r="F112" s="149" t="s">
        <v>257</v>
      </c>
      <c r="G112" s="150">
        <v>44287</v>
      </c>
      <c r="H112" s="150">
        <v>44408</v>
      </c>
      <c r="I112" s="150">
        <v>44174</v>
      </c>
      <c r="J112" s="149" t="s">
        <v>222</v>
      </c>
      <c r="K112" s="149" t="s">
        <v>223</v>
      </c>
      <c r="L112" s="149">
        <v>280</v>
      </c>
      <c r="M112" s="151">
        <v>1265</v>
      </c>
      <c r="N112" s="149" t="s">
        <v>228</v>
      </c>
      <c r="O112" s="149">
        <v>1.1200000000000001</v>
      </c>
      <c r="P112" s="151">
        <v>1417</v>
      </c>
      <c r="Q112" s="149">
        <v>46</v>
      </c>
      <c r="R112" s="152">
        <v>150</v>
      </c>
      <c r="S112" s="153"/>
      <c r="T112" s="152">
        <f t="shared" si="1"/>
        <v>1567</v>
      </c>
    </row>
    <row r="113" spans="1:20" x14ac:dyDescent="0.25">
      <c r="A113" s="149">
        <v>60156454</v>
      </c>
      <c r="B113" s="148" t="s">
        <v>380</v>
      </c>
      <c r="C113" s="149" t="s">
        <v>362</v>
      </c>
      <c r="D113" s="149" t="s">
        <v>219</v>
      </c>
      <c r="E113" s="149" t="s">
        <v>332</v>
      </c>
      <c r="F113" s="149" t="s">
        <v>333</v>
      </c>
      <c r="G113" s="150">
        <v>44287</v>
      </c>
      <c r="H113" s="150">
        <v>44408</v>
      </c>
      <c r="I113" s="150">
        <v>44174</v>
      </c>
      <c r="J113" s="149" t="s">
        <v>238</v>
      </c>
      <c r="K113" s="149" t="s">
        <v>223</v>
      </c>
      <c r="L113" s="154"/>
      <c r="M113" s="151">
        <v>1987</v>
      </c>
      <c r="N113" s="149" t="s">
        <v>228</v>
      </c>
      <c r="O113" s="149">
        <v>1.1200000000000001</v>
      </c>
      <c r="P113" s="151">
        <v>2225</v>
      </c>
      <c r="Q113" s="149">
        <v>45</v>
      </c>
      <c r="R113" s="152">
        <v>600</v>
      </c>
      <c r="S113" s="153"/>
      <c r="T113" s="152">
        <f t="shared" si="1"/>
        <v>2825</v>
      </c>
    </row>
    <row r="114" spans="1:20" x14ac:dyDescent="0.25">
      <c r="A114" s="149">
        <v>60156466</v>
      </c>
      <c r="B114" s="148" t="s">
        <v>381</v>
      </c>
      <c r="C114" s="149" t="s">
        <v>231</v>
      </c>
      <c r="D114" s="149" t="s">
        <v>219</v>
      </c>
      <c r="E114" s="149" t="s">
        <v>332</v>
      </c>
      <c r="F114" s="149" t="s">
        <v>333</v>
      </c>
      <c r="G114" s="150">
        <v>44287</v>
      </c>
      <c r="H114" s="150">
        <v>44408</v>
      </c>
      <c r="I114" s="150">
        <v>44174</v>
      </c>
      <c r="J114" s="149" t="s">
        <v>238</v>
      </c>
      <c r="K114" s="149" t="s">
        <v>223</v>
      </c>
      <c r="L114" s="154"/>
      <c r="M114" s="151">
        <v>1987</v>
      </c>
      <c r="N114" s="149" t="s">
        <v>228</v>
      </c>
      <c r="O114" s="149">
        <v>1.1200000000000001</v>
      </c>
      <c r="P114" s="151">
        <v>2225</v>
      </c>
      <c r="Q114" s="149">
        <v>45</v>
      </c>
      <c r="R114" s="152">
        <v>600</v>
      </c>
      <c r="S114" s="153"/>
      <c r="T114" s="152">
        <f t="shared" si="1"/>
        <v>2825</v>
      </c>
    </row>
    <row r="115" spans="1:20" ht="30" x14ac:dyDescent="0.25">
      <c r="A115" s="149">
        <v>60156478</v>
      </c>
      <c r="B115" s="148" t="s">
        <v>382</v>
      </c>
      <c r="C115" s="149" t="s">
        <v>231</v>
      </c>
      <c r="D115" s="149" t="s">
        <v>219</v>
      </c>
      <c r="E115" s="149" t="s">
        <v>332</v>
      </c>
      <c r="F115" s="149" t="s">
        <v>335</v>
      </c>
      <c r="G115" s="150">
        <v>44287</v>
      </c>
      <c r="H115" s="150">
        <v>44408</v>
      </c>
      <c r="I115" s="150">
        <v>44174</v>
      </c>
      <c r="J115" s="149" t="s">
        <v>238</v>
      </c>
      <c r="K115" s="149" t="s">
        <v>223</v>
      </c>
      <c r="L115" s="154"/>
      <c r="M115" s="151">
        <v>724</v>
      </c>
      <c r="N115" s="149" t="s">
        <v>228</v>
      </c>
      <c r="O115" s="149">
        <v>1.1200000000000001</v>
      </c>
      <c r="P115" s="151">
        <v>811</v>
      </c>
      <c r="Q115" s="149">
        <v>46</v>
      </c>
      <c r="R115" s="152">
        <v>150</v>
      </c>
      <c r="S115" s="153"/>
      <c r="T115" s="152">
        <f t="shared" si="1"/>
        <v>961</v>
      </c>
    </row>
    <row r="116" spans="1:20" ht="30" x14ac:dyDescent="0.25">
      <c r="A116" s="149">
        <v>60157057</v>
      </c>
      <c r="B116" s="148" t="s">
        <v>383</v>
      </c>
      <c r="C116" s="149" t="s">
        <v>362</v>
      </c>
      <c r="D116" s="149" t="s">
        <v>219</v>
      </c>
      <c r="E116" s="149" t="s">
        <v>332</v>
      </c>
      <c r="F116" s="149" t="s">
        <v>335</v>
      </c>
      <c r="G116" s="150">
        <v>44287</v>
      </c>
      <c r="H116" s="150">
        <v>44408</v>
      </c>
      <c r="I116" s="150">
        <v>44174</v>
      </c>
      <c r="J116" s="149" t="s">
        <v>238</v>
      </c>
      <c r="K116" s="149" t="s">
        <v>223</v>
      </c>
      <c r="L116" s="154"/>
      <c r="M116" s="151">
        <v>724</v>
      </c>
      <c r="N116" s="149" t="s">
        <v>228</v>
      </c>
      <c r="O116" s="149">
        <v>1.1200000000000001</v>
      </c>
      <c r="P116" s="151">
        <v>811</v>
      </c>
      <c r="Q116" s="149">
        <v>46</v>
      </c>
      <c r="R116" s="152">
        <v>150</v>
      </c>
      <c r="S116" s="153"/>
      <c r="T116" s="152">
        <f t="shared" si="1"/>
        <v>961</v>
      </c>
    </row>
    <row r="117" spans="1:20" x14ac:dyDescent="0.25">
      <c r="A117" s="149">
        <v>60157069</v>
      </c>
      <c r="B117" s="148" t="s">
        <v>384</v>
      </c>
      <c r="C117" s="149" t="s">
        <v>362</v>
      </c>
      <c r="D117" s="149" t="s">
        <v>219</v>
      </c>
      <c r="E117" s="149" t="s">
        <v>332</v>
      </c>
      <c r="F117" s="149" t="s">
        <v>333</v>
      </c>
      <c r="G117" s="150">
        <v>44287</v>
      </c>
      <c r="H117" s="150">
        <v>44408</v>
      </c>
      <c r="I117" s="150">
        <v>44174</v>
      </c>
      <c r="J117" s="149" t="s">
        <v>238</v>
      </c>
      <c r="K117" s="149" t="s">
        <v>223</v>
      </c>
      <c r="L117" s="154"/>
      <c r="M117" s="151">
        <v>1987</v>
      </c>
      <c r="N117" s="149" t="s">
        <v>228</v>
      </c>
      <c r="O117" s="149">
        <v>1.1200000000000001</v>
      </c>
      <c r="P117" s="151">
        <v>2225</v>
      </c>
      <c r="Q117" s="149">
        <v>45</v>
      </c>
      <c r="R117" s="152">
        <v>600</v>
      </c>
      <c r="S117" s="153"/>
      <c r="T117" s="152">
        <f t="shared" si="1"/>
        <v>2825</v>
      </c>
    </row>
    <row r="118" spans="1:20" x14ac:dyDescent="0.25">
      <c r="A118" s="149">
        <v>60157306</v>
      </c>
      <c r="B118" s="148" t="s">
        <v>385</v>
      </c>
      <c r="C118" s="149" t="s">
        <v>337</v>
      </c>
      <c r="D118" s="149" t="s">
        <v>219</v>
      </c>
      <c r="E118" s="149" t="s">
        <v>332</v>
      </c>
      <c r="F118" s="149" t="s">
        <v>335</v>
      </c>
      <c r="G118" s="150">
        <v>44287</v>
      </c>
      <c r="H118" s="150">
        <v>44408</v>
      </c>
      <c r="I118" s="150">
        <v>44174</v>
      </c>
      <c r="J118" s="149" t="s">
        <v>238</v>
      </c>
      <c r="K118" s="149" t="s">
        <v>223</v>
      </c>
      <c r="L118" s="149">
        <v>180</v>
      </c>
      <c r="M118" s="151">
        <v>724</v>
      </c>
      <c r="N118" s="149" t="s">
        <v>386</v>
      </c>
      <c r="O118" s="149">
        <v>1.1200000000000001</v>
      </c>
      <c r="P118" s="151">
        <v>811</v>
      </c>
      <c r="Q118" s="149">
        <v>46</v>
      </c>
      <c r="R118" s="152">
        <v>150</v>
      </c>
      <c r="S118" s="153"/>
      <c r="T118" s="152">
        <f t="shared" si="1"/>
        <v>961</v>
      </c>
    </row>
    <row r="119" spans="1:20" x14ac:dyDescent="0.25">
      <c r="A119" s="149">
        <v>60157318</v>
      </c>
      <c r="B119" s="148" t="s">
        <v>387</v>
      </c>
      <c r="C119" s="149" t="s">
        <v>337</v>
      </c>
      <c r="D119" s="149" t="s">
        <v>219</v>
      </c>
      <c r="E119" s="149" t="s">
        <v>332</v>
      </c>
      <c r="F119" s="149" t="s">
        <v>333</v>
      </c>
      <c r="G119" s="150">
        <v>44287</v>
      </c>
      <c r="H119" s="150">
        <v>44408</v>
      </c>
      <c r="I119" s="150">
        <v>44174</v>
      </c>
      <c r="J119" s="149" t="s">
        <v>238</v>
      </c>
      <c r="K119" s="149" t="s">
        <v>223</v>
      </c>
      <c r="L119" s="149">
        <v>360</v>
      </c>
      <c r="M119" s="151">
        <v>1987</v>
      </c>
      <c r="N119" s="149" t="s">
        <v>386</v>
      </c>
      <c r="O119" s="149">
        <v>1.1200000000000001</v>
      </c>
      <c r="P119" s="151">
        <v>2225</v>
      </c>
      <c r="Q119" s="149">
        <v>45</v>
      </c>
      <c r="R119" s="152">
        <v>600</v>
      </c>
      <c r="S119" s="153"/>
      <c r="T119" s="152">
        <f t="shared" si="1"/>
        <v>2825</v>
      </c>
    </row>
    <row r="120" spans="1:20" ht="45" x14ac:dyDescent="0.25">
      <c r="A120" s="149">
        <v>60157999</v>
      </c>
      <c r="B120" s="148" t="s">
        <v>388</v>
      </c>
      <c r="C120" s="149" t="s">
        <v>259</v>
      </c>
      <c r="D120" s="149" t="s">
        <v>219</v>
      </c>
      <c r="E120" s="149" t="s">
        <v>220</v>
      </c>
      <c r="F120" s="149" t="s">
        <v>221</v>
      </c>
      <c r="G120" s="150">
        <v>44287</v>
      </c>
      <c r="H120" s="150">
        <v>44408</v>
      </c>
      <c r="I120" s="150">
        <v>44174</v>
      </c>
      <c r="J120" s="149" t="s">
        <v>222</v>
      </c>
      <c r="K120" s="149" t="s">
        <v>223</v>
      </c>
      <c r="L120" s="149">
        <v>375</v>
      </c>
      <c r="M120" s="151">
        <v>1987</v>
      </c>
      <c r="N120" s="149" t="s">
        <v>224</v>
      </c>
      <c r="O120" s="149">
        <v>1.3</v>
      </c>
      <c r="P120" s="151">
        <v>2583</v>
      </c>
      <c r="Q120" s="149">
        <v>45</v>
      </c>
      <c r="R120" s="152">
        <v>600</v>
      </c>
      <c r="S120" s="153"/>
      <c r="T120" s="152">
        <f t="shared" si="1"/>
        <v>3183</v>
      </c>
    </row>
    <row r="121" spans="1:20" ht="45" x14ac:dyDescent="0.25">
      <c r="A121" s="149">
        <v>60158013</v>
      </c>
      <c r="B121" s="148" t="s">
        <v>389</v>
      </c>
      <c r="C121" s="149" t="s">
        <v>259</v>
      </c>
      <c r="D121" s="149" t="s">
        <v>219</v>
      </c>
      <c r="E121" s="149" t="s">
        <v>220</v>
      </c>
      <c r="F121" s="149" t="s">
        <v>221</v>
      </c>
      <c r="G121" s="150">
        <v>44287</v>
      </c>
      <c r="H121" s="150">
        <v>44408</v>
      </c>
      <c r="I121" s="150">
        <v>44174</v>
      </c>
      <c r="J121" s="149" t="s">
        <v>222</v>
      </c>
      <c r="K121" s="149" t="s">
        <v>223</v>
      </c>
      <c r="L121" s="149">
        <v>525</v>
      </c>
      <c r="M121" s="151">
        <v>2573</v>
      </c>
      <c r="N121" s="149" t="s">
        <v>224</v>
      </c>
      <c r="O121" s="149">
        <v>1.3</v>
      </c>
      <c r="P121" s="151">
        <v>3345</v>
      </c>
      <c r="Q121" s="149">
        <v>45</v>
      </c>
      <c r="R121" s="152">
        <v>600</v>
      </c>
      <c r="S121" s="153"/>
      <c r="T121" s="152">
        <f t="shared" si="1"/>
        <v>3945</v>
      </c>
    </row>
    <row r="122" spans="1:20" ht="60" x14ac:dyDescent="0.25">
      <c r="A122" s="149">
        <v>60161097</v>
      </c>
      <c r="B122" s="148" t="s">
        <v>390</v>
      </c>
      <c r="C122" s="149" t="s">
        <v>253</v>
      </c>
      <c r="D122" s="149" t="s">
        <v>219</v>
      </c>
      <c r="E122" s="149" t="s">
        <v>254</v>
      </c>
      <c r="F122" s="149" t="s">
        <v>221</v>
      </c>
      <c r="G122" s="150">
        <v>44287</v>
      </c>
      <c r="H122" s="150">
        <v>44408</v>
      </c>
      <c r="I122" s="150">
        <v>44174</v>
      </c>
      <c r="J122" s="149" t="s">
        <v>222</v>
      </c>
      <c r="K122" s="149" t="s">
        <v>223</v>
      </c>
      <c r="L122" s="149">
        <v>619</v>
      </c>
      <c r="M122" s="151">
        <v>2573</v>
      </c>
      <c r="N122" s="149" t="s">
        <v>228</v>
      </c>
      <c r="O122" s="149">
        <v>1.1200000000000001</v>
      </c>
      <c r="P122" s="151">
        <v>2882</v>
      </c>
      <c r="Q122" s="149">
        <v>45</v>
      </c>
      <c r="R122" s="152">
        <v>600</v>
      </c>
      <c r="S122" s="153"/>
      <c r="T122" s="152">
        <f t="shared" si="1"/>
        <v>3482</v>
      </c>
    </row>
    <row r="123" spans="1:20" ht="60" x14ac:dyDescent="0.25">
      <c r="A123" s="149">
        <v>60161103</v>
      </c>
      <c r="B123" s="148" t="s">
        <v>391</v>
      </c>
      <c r="C123" s="149" t="s">
        <v>253</v>
      </c>
      <c r="D123" s="149" t="s">
        <v>219</v>
      </c>
      <c r="E123" s="149" t="s">
        <v>254</v>
      </c>
      <c r="F123" s="149" t="s">
        <v>221</v>
      </c>
      <c r="G123" s="150">
        <v>44287</v>
      </c>
      <c r="H123" s="150">
        <v>44408</v>
      </c>
      <c r="I123" s="150">
        <v>44174</v>
      </c>
      <c r="J123" s="149" t="s">
        <v>222</v>
      </c>
      <c r="K123" s="149" t="s">
        <v>223</v>
      </c>
      <c r="L123" s="149">
        <v>1185</v>
      </c>
      <c r="M123" s="151">
        <v>6602</v>
      </c>
      <c r="N123" s="149" t="s">
        <v>228</v>
      </c>
      <c r="O123" s="149">
        <v>1.1200000000000001</v>
      </c>
      <c r="P123" s="151">
        <v>7395</v>
      </c>
      <c r="Q123" s="149">
        <v>45</v>
      </c>
      <c r="R123" s="152">
        <v>600</v>
      </c>
      <c r="S123" s="153"/>
      <c r="T123" s="152">
        <f t="shared" si="1"/>
        <v>7995</v>
      </c>
    </row>
    <row r="124" spans="1:20" ht="60" x14ac:dyDescent="0.25">
      <c r="A124" s="149">
        <v>60162557</v>
      </c>
      <c r="B124" s="148" t="s">
        <v>392</v>
      </c>
      <c r="C124" s="149" t="s">
        <v>393</v>
      </c>
      <c r="D124" s="149" t="s">
        <v>219</v>
      </c>
      <c r="E124" s="149" t="s">
        <v>254</v>
      </c>
      <c r="F124" s="149" t="s">
        <v>221</v>
      </c>
      <c r="G124" s="150">
        <v>44287</v>
      </c>
      <c r="H124" s="150">
        <v>44408</v>
      </c>
      <c r="I124" s="150">
        <v>44174</v>
      </c>
      <c r="J124" s="149" t="s">
        <v>222</v>
      </c>
      <c r="K124" s="149" t="s">
        <v>308</v>
      </c>
      <c r="L124" s="149">
        <v>80</v>
      </c>
      <c r="M124" s="151">
        <v>450</v>
      </c>
      <c r="N124" s="149" t="s">
        <v>228</v>
      </c>
      <c r="O124" s="149">
        <v>1.1200000000000001</v>
      </c>
      <c r="P124" s="151">
        <v>504</v>
      </c>
      <c r="Q124" s="149">
        <v>46</v>
      </c>
      <c r="R124" s="152">
        <v>150</v>
      </c>
      <c r="S124" s="153"/>
      <c r="T124" s="152">
        <f t="shared" si="1"/>
        <v>654</v>
      </c>
    </row>
    <row r="125" spans="1:20" ht="75" x14ac:dyDescent="0.25">
      <c r="A125" s="149">
        <v>60163409</v>
      </c>
      <c r="B125" s="148" t="s">
        <v>394</v>
      </c>
      <c r="C125" s="149" t="s">
        <v>395</v>
      </c>
      <c r="D125" s="149" t="s">
        <v>219</v>
      </c>
      <c r="E125" s="149" t="s">
        <v>241</v>
      </c>
      <c r="F125" s="149" t="s">
        <v>257</v>
      </c>
      <c r="G125" s="150">
        <v>44287</v>
      </c>
      <c r="H125" s="150">
        <v>44408</v>
      </c>
      <c r="I125" s="150">
        <v>44174</v>
      </c>
      <c r="J125" s="149" t="s">
        <v>222</v>
      </c>
      <c r="K125" s="149" t="s">
        <v>223</v>
      </c>
      <c r="L125" s="149">
        <v>420</v>
      </c>
      <c r="M125" s="151">
        <v>2573</v>
      </c>
      <c r="N125" s="149" t="s">
        <v>228</v>
      </c>
      <c r="O125" s="149">
        <v>1.1200000000000001</v>
      </c>
      <c r="P125" s="151">
        <v>2882</v>
      </c>
      <c r="Q125" s="149">
        <v>45</v>
      </c>
      <c r="R125" s="152">
        <v>600</v>
      </c>
      <c r="S125" s="153"/>
      <c r="T125" s="152">
        <f t="shared" si="1"/>
        <v>3482</v>
      </c>
    </row>
    <row r="126" spans="1:20" ht="45" x14ac:dyDescent="0.25">
      <c r="A126" s="149">
        <v>60165546</v>
      </c>
      <c r="B126" s="148" t="s">
        <v>396</v>
      </c>
      <c r="C126" s="149" t="s">
        <v>397</v>
      </c>
      <c r="D126" s="149" t="s">
        <v>219</v>
      </c>
      <c r="E126" s="149" t="s">
        <v>398</v>
      </c>
      <c r="F126" s="149" t="s">
        <v>221</v>
      </c>
      <c r="G126" s="150">
        <v>44287</v>
      </c>
      <c r="H126" s="150">
        <v>44408</v>
      </c>
      <c r="I126" s="150">
        <v>44174</v>
      </c>
      <c r="J126" s="149" t="s">
        <v>238</v>
      </c>
      <c r="K126" s="149" t="s">
        <v>223</v>
      </c>
      <c r="L126" s="149">
        <v>390</v>
      </c>
      <c r="M126" s="151">
        <v>2573</v>
      </c>
      <c r="N126" s="149" t="s">
        <v>233</v>
      </c>
      <c r="O126" s="149">
        <v>1</v>
      </c>
      <c r="P126" s="151">
        <v>2573</v>
      </c>
      <c r="Q126" s="149">
        <v>45</v>
      </c>
      <c r="R126" s="152">
        <v>600</v>
      </c>
      <c r="S126" s="153"/>
      <c r="T126" s="152">
        <f t="shared" si="1"/>
        <v>3173</v>
      </c>
    </row>
    <row r="127" spans="1:20" ht="45" x14ac:dyDescent="0.25">
      <c r="A127" s="149">
        <v>60170992</v>
      </c>
      <c r="B127" s="148" t="s">
        <v>399</v>
      </c>
      <c r="C127" s="149" t="s">
        <v>331</v>
      </c>
      <c r="D127" s="149" t="s">
        <v>219</v>
      </c>
      <c r="E127" s="149" t="s">
        <v>237</v>
      </c>
      <c r="F127" s="149" t="s">
        <v>291</v>
      </c>
      <c r="G127" s="150">
        <v>44287</v>
      </c>
      <c r="H127" s="150">
        <v>44408</v>
      </c>
      <c r="I127" s="150">
        <v>44174</v>
      </c>
      <c r="J127" s="149" t="s">
        <v>238</v>
      </c>
      <c r="K127" s="149" t="s">
        <v>223</v>
      </c>
      <c r="L127" s="149">
        <v>360</v>
      </c>
      <c r="M127" s="151">
        <v>1987</v>
      </c>
      <c r="N127" s="149" t="s">
        <v>224</v>
      </c>
      <c r="O127" s="149">
        <v>1.3</v>
      </c>
      <c r="P127" s="151">
        <v>2583</v>
      </c>
      <c r="Q127" s="149">
        <v>45</v>
      </c>
      <c r="R127" s="152">
        <v>600</v>
      </c>
      <c r="S127" s="153"/>
      <c r="T127" s="152">
        <f t="shared" si="1"/>
        <v>3183</v>
      </c>
    </row>
    <row r="128" spans="1:20" ht="45" x14ac:dyDescent="0.25">
      <c r="A128" s="149">
        <v>60171005</v>
      </c>
      <c r="B128" s="148" t="s">
        <v>400</v>
      </c>
      <c r="C128" s="149" t="s">
        <v>331</v>
      </c>
      <c r="D128" s="149" t="s">
        <v>219</v>
      </c>
      <c r="E128" s="149" t="s">
        <v>237</v>
      </c>
      <c r="F128" s="149" t="s">
        <v>291</v>
      </c>
      <c r="G128" s="150">
        <v>44287</v>
      </c>
      <c r="H128" s="150">
        <v>44408</v>
      </c>
      <c r="I128" s="150">
        <v>44174</v>
      </c>
      <c r="J128" s="149" t="s">
        <v>238</v>
      </c>
      <c r="K128" s="149" t="s">
        <v>223</v>
      </c>
      <c r="L128" s="149">
        <v>540</v>
      </c>
      <c r="M128" s="151">
        <v>2573</v>
      </c>
      <c r="N128" s="149" t="s">
        <v>224</v>
      </c>
      <c r="O128" s="149">
        <v>1.3</v>
      </c>
      <c r="P128" s="151">
        <v>3345</v>
      </c>
      <c r="Q128" s="149">
        <v>45</v>
      </c>
      <c r="R128" s="152">
        <v>600</v>
      </c>
      <c r="S128" s="153"/>
      <c r="T128" s="152">
        <f t="shared" si="1"/>
        <v>3945</v>
      </c>
    </row>
    <row r="129" spans="1:20" ht="45" x14ac:dyDescent="0.25">
      <c r="A129" s="149">
        <v>60171017</v>
      </c>
      <c r="B129" s="148" t="s">
        <v>401</v>
      </c>
      <c r="C129" s="149" t="s">
        <v>331</v>
      </c>
      <c r="D129" s="149" t="s">
        <v>219</v>
      </c>
      <c r="E129" s="149" t="s">
        <v>237</v>
      </c>
      <c r="F129" s="149" t="s">
        <v>257</v>
      </c>
      <c r="G129" s="150">
        <v>44287</v>
      </c>
      <c r="H129" s="150">
        <v>44408</v>
      </c>
      <c r="I129" s="150">
        <v>44174</v>
      </c>
      <c r="J129" s="149" t="s">
        <v>238</v>
      </c>
      <c r="K129" s="149" t="s">
        <v>223</v>
      </c>
      <c r="L129" s="149">
        <v>720</v>
      </c>
      <c r="M129" s="151">
        <v>4170</v>
      </c>
      <c r="N129" s="149" t="s">
        <v>224</v>
      </c>
      <c r="O129" s="149">
        <v>1.3</v>
      </c>
      <c r="P129" s="151">
        <v>5421</v>
      </c>
      <c r="Q129" s="149">
        <v>45</v>
      </c>
      <c r="R129" s="152">
        <v>600</v>
      </c>
      <c r="S129" s="153"/>
      <c r="T129" s="152">
        <f t="shared" si="1"/>
        <v>6021</v>
      </c>
    </row>
    <row r="130" spans="1:20" ht="90" x14ac:dyDescent="0.25">
      <c r="A130" s="149">
        <v>60171157</v>
      </c>
      <c r="B130" s="148" t="s">
        <v>402</v>
      </c>
      <c r="C130" s="149" t="s">
        <v>243</v>
      </c>
      <c r="D130" s="149" t="s">
        <v>219</v>
      </c>
      <c r="E130" s="149" t="s">
        <v>244</v>
      </c>
      <c r="F130" s="149" t="s">
        <v>221</v>
      </c>
      <c r="G130" s="150">
        <v>44287</v>
      </c>
      <c r="H130" s="150">
        <v>44408</v>
      </c>
      <c r="I130" s="150">
        <v>44174</v>
      </c>
      <c r="J130" s="149" t="s">
        <v>238</v>
      </c>
      <c r="K130" s="149" t="s">
        <v>223</v>
      </c>
      <c r="L130" s="149">
        <v>438</v>
      </c>
      <c r="M130" s="151">
        <v>2573</v>
      </c>
      <c r="N130" s="149" t="s">
        <v>224</v>
      </c>
      <c r="O130" s="149">
        <v>1.3</v>
      </c>
      <c r="P130" s="151">
        <v>3345</v>
      </c>
      <c r="Q130" s="149">
        <v>45</v>
      </c>
      <c r="R130" s="152">
        <v>600</v>
      </c>
      <c r="S130" s="153"/>
      <c r="T130" s="152">
        <f t="shared" ref="T130:T193" si="2">P130+R130</f>
        <v>3945</v>
      </c>
    </row>
    <row r="131" spans="1:20" ht="90" x14ac:dyDescent="0.25">
      <c r="A131" s="149">
        <v>60171170</v>
      </c>
      <c r="B131" s="148" t="s">
        <v>403</v>
      </c>
      <c r="C131" s="149" t="s">
        <v>243</v>
      </c>
      <c r="D131" s="149" t="s">
        <v>219</v>
      </c>
      <c r="E131" s="149" t="s">
        <v>244</v>
      </c>
      <c r="F131" s="149" t="s">
        <v>221</v>
      </c>
      <c r="G131" s="150">
        <v>44287</v>
      </c>
      <c r="H131" s="150">
        <v>44408</v>
      </c>
      <c r="I131" s="150">
        <v>44174</v>
      </c>
      <c r="J131" s="149" t="s">
        <v>238</v>
      </c>
      <c r="K131" s="149" t="s">
        <v>223</v>
      </c>
      <c r="L131" s="149">
        <v>478</v>
      </c>
      <c r="M131" s="151">
        <v>2573</v>
      </c>
      <c r="N131" s="149" t="s">
        <v>224</v>
      </c>
      <c r="O131" s="149">
        <v>1.3</v>
      </c>
      <c r="P131" s="151">
        <v>3345</v>
      </c>
      <c r="Q131" s="149">
        <v>45</v>
      </c>
      <c r="R131" s="152">
        <v>600</v>
      </c>
      <c r="S131" s="153"/>
      <c r="T131" s="152">
        <f t="shared" si="2"/>
        <v>3945</v>
      </c>
    </row>
    <row r="132" spans="1:20" ht="60" x14ac:dyDescent="0.25">
      <c r="A132" s="149">
        <v>60172009</v>
      </c>
      <c r="B132" s="148" t="s">
        <v>404</v>
      </c>
      <c r="C132" s="149" t="s">
        <v>218</v>
      </c>
      <c r="D132" s="149" t="s">
        <v>219</v>
      </c>
      <c r="E132" s="149" t="s">
        <v>254</v>
      </c>
      <c r="F132" s="149" t="s">
        <v>221</v>
      </c>
      <c r="G132" s="150">
        <v>44287</v>
      </c>
      <c r="H132" s="150">
        <v>44408</v>
      </c>
      <c r="I132" s="150">
        <v>44174</v>
      </c>
      <c r="J132" s="149" t="s">
        <v>238</v>
      </c>
      <c r="K132" s="149" t="s">
        <v>223</v>
      </c>
      <c r="L132" s="149">
        <v>1080</v>
      </c>
      <c r="M132" s="151">
        <v>6602</v>
      </c>
      <c r="N132" s="149" t="s">
        <v>228</v>
      </c>
      <c r="O132" s="149">
        <v>1.1200000000000001</v>
      </c>
      <c r="P132" s="151">
        <v>7395</v>
      </c>
      <c r="Q132" s="149">
        <v>45</v>
      </c>
      <c r="R132" s="152">
        <v>600</v>
      </c>
      <c r="S132" s="153"/>
      <c r="T132" s="152">
        <f t="shared" si="2"/>
        <v>7995</v>
      </c>
    </row>
    <row r="133" spans="1:20" ht="60" x14ac:dyDescent="0.25">
      <c r="A133" s="149">
        <v>60172010</v>
      </c>
      <c r="B133" s="148" t="s">
        <v>405</v>
      </c>
      <c r="C133" s="149" t="s">
        <v>218</v>
      </c>
      <c r="D133" s="149" t="s">
        <v>219</v>
      </c>
      <c r="E133" s="149" t="s">
        <v>261</v>
      </c>
      <c r="F133" s="149" t="s">
        <v>221</v>
      </c>
      <c r="G133" s="150">
        <v>44287</v>
      </c>
      <c r="H133" s="150">
        <v>44408</v>
      </c>
      <c r="I133" s="150">
        <v>44174</v>
      </c>
      <c r="J133" s="149" t="s">
        <v>238</v>
      </c>
      <c r="K133" s="149" t="s">
        <v>223</v>
      </c>
      <c r="L133" s="149">
        <v>450</v>
      </c>
      <c r="M133" s="151">
        <v>2573</v>
      </c>
      <c r="N133" s="149" t="s">
        <v>224</v>
      </c>
      <c r="O133" s="149">
        <v>1.3</v>
      </c>
      <c r="P133" s="151">
        <v>3345</v>
      </c>
      <c r="Q133" s="149">
        <v>45</v>
      </c>
      <c r="R133" s="152">
        <v>600</v>
      </c>
      <c r="S133" s="153"/>
      <c r="T133" s="152">
        <f t="shared" si="2"/>
        <v>3945</v>
      </c>
    </row>
    <row r="134" spans="1:20" ht="60" x14ac:dyDescent="0.25">
      <c r="A134" s="147">
        <v>60172071</v>
      </c>
      <c r="B134" s="148" t="s">
        <v>406</v>
      </c>
      <c r="C134" s="149" t="s">
        <v>218</v>
      </c>
      <c r="D134" s="149" t="s">
        <v>219</v>
      </c>
      <c r="E134" s="149" t="s">
        <v>254</v>
      </c>
      <c r="F134" s="149" t="s">
        <v>221</v>
      </c>
      <c r="G134" s="150">
        <v>44287</v>
      </c>
      <c r="H134" s="150">
        <v>44408</v>
      </c>
      <c r="I134" s="150">
        <v>44174</v>
      </c>
      <c r="J134" s="149" t="s">
        <v>238</v>
      </c>
      <c r="K134" s="149" t="s">
        <v>223</v>
      </c>
      <c r="L134" s="149">
        <v>540</v>
      </c>
      <c r="M134" s="151">
        <v>2573</v>
      </c>
      <c r="N134" s="149" t="s">
        <v>228</v>
      </c>
      <c r="O134" s="149">
        <v>1.1200000000000001</v>
      </c>
      <c r="P134" s="151">
        <v>2882</v>
      </c>
      <c r="Q134" s="149">
        <v>45</v>
      </c>
      <c r="R134" s="152">
        <v>600</v>
      </c>
      <c r="S134" s="153"/>
      <c r="T134" s="152">
        <f t="shared" si="2"/>
        <v>3482</v>
      </c>
    </row>
    <row r="135" spans="1:20" ht="60" x14ac:dyDescent="0.25">
      <c r="A135" s="149">
        <v>60172368</v>
      </c>
      <c r="B135" s="148" t="s">
        <v>407</v>
      </c>
      <c r="C135" s="149" t="s">
        <v>218</v>
      </c>
      <c r="D135" s="149" t="s">
        <v>219</v>
      </c>
      <c r="E135" s="149" t="s">
        <v>261</v>
      </c>
      <c r="F135" s="149" t="s">
        <v>221</v>
      </c>
      <c r="G135" s="150">
        <v>44287</v>
      </c>
      <c r="H135" s="150">
        <v>44408</v>
      </c>
      <c r="I135" s="150">
        <v>44174</v>
      </c>
      <c r="J135" s="149" t="s">
        <v>238</v>
      </c>
      <c r="K135" s="149" t="s">
        <v>223</v>
      </c>
      <c r="L135" s="149">
        <v>450</v>
      </c>
      <c r="M135" s="151">
        <v>2573</v>
      </c>
      <c r="N135" s="149" t="s">
        <v>224</v>
      </c>
      <c r="O135" s="149">
        <v>1.3</v>
      </c>
      <c r="P135" s="151">
        <v>3345</v>
      </c>
      <c r="Q135" s="149">
        <v>45</v>
      </c>
      <c r="R135" s="152">
        <v>600</v>
      </c>
      <c r="S135" s="153"/>
      <c r="T135" s="152">
        <f t="shared" si="2"/>
        <v>3945</v>
      </c>
    </row>
    <row r="136" spans="1:20" ht="90" x14ac:dyDescent="0.25">
      <c r="A136" s="149">
        <v>60172381</v>
      </c>
      <c r="B136" s="148" t="s">
        <v>408</v>
      </c>
      <c r="C136" s="149" t="s">
        <v>243</v>
      </c>
      <c r="D136" s="149" t="s">
        <v>219</v>
      </c>
      <c r="E136" s="149" t="s">
        <v>244</v>
      </c>
      <c r="F136" s="149" t="s">
        <v>221</v>
      </c>
      <c r="G136" s="150">
        <v>44287</v>
      </c>
      <c r="H136" s="150">
        <v>44408</v>
      </c>
      <c r="I136" s="150">
        <v>44174</v>
      </c>
      <c r="J136" s="149" t="s">
        <v>238</v>
      </c>
      <c r="K136" s="149" t="s">
        <v>223</v>
      </c>
      <c r="L136" s="149">
        <v>450</v>
      </c>
      <c r="M136" s="151">
        <v>2573</v>
      </c>
      <c r="N136" s="149" t="s">
        <v>224</v>
      </c>
      <c r="O136" s="149">
        <v>1.3</v>
      </c>
      <c r="P136" s="151">
        <v>3345</v>
      </c>
      <c r="Q136" s="149">
        <v>45</v>
      </c>
      <c r="R136" s="152">
        <v>600</v>
      </c>
      <c r="S136" s="153"/>
      <c r="T136" s="152">
        <f t="shared" si="2"/>
        <v>3945</v>
      </c>
    </row>
    <row r="137" spans="1:20" ht="30" x14ac:dyDescent="0.25">
      <c r="A137" s="149">
        <v>60172393</v>
      </c>
      <c r="B137" s="148" t="s">
        <v>409</v>
      </c>
      <c r="C137" s="149" t="s">
        <v>243</v>
      </c>
      <c r="D137" s="149" t="s">
        <v>219</v>
      </c>
      <c r="E137" s="149" t="s">
        <v>410</v>
      </c>
      <c r="F137" s="149" t="s">
        <v>221</v>
      </c>
      <c r="G137" s="150">
        <v>44287</v>
      </c>
      <c r="H137" s="150">
        <v>44408</v>
      </c>
      <c r="I137" s="150">
        <v>44174</v>
      </c>
      <c r="J137" s="149" t="s">
        <v>238</v>
      </c>
      <c r="K137" s="149" t="s">
        <v>223</v>
      </c>
      <c r="L137" s="149">
        <v>693</v>
      </c>
      <c r="M137" s="151">
        <v>4170</v>
      </c>
      <c r="N137" s="149" t="s">
        <v>286</v>
      </c>
      <c r="O137" s="149">
        <v>1.72</v>
      </c>
      <c r="P137" s="151">
        <v>7172</v>
      </c>
      <c r="Q137" s="149">
        <v>45</v>
      </c>
      <c r="R137" s="152">
        <v>600</v>
      </c>
      <c r="S137" s="153"/>
      <c r="T137" s="152">
        <f t="shared" si="2"/>
        <v>7772</v>
      </c>
    </row>
    <row r="138" spans="1:20" ht="60" x14ac:dyDescent="0.25">
      <c r="A138" s="149">
        <v>60173075</v>
      </c>
      <c r="B138" s="148" t="s">
        <v>411</v>
      </c>
      <c r="C138" s="149" t="s">
        <v>218</v>
      </c>
      <c r="D138" s="149" t="s">
        <v>219</v>
      </c>
      <c r="E138" s="149" t="s">
        <v>261</v>
      </c>
      <c r="F138" s="149" t="s">
        <v>221</v>
      </c>
      <c r="G138" s="150">
        <v>44287</v>
      </c>
      <c r="H138" s="150">
        <v>44408</v>
      </c>
      <c r="I138" s="150">
        <v>44174</v>
      </c>
      <c r="J138" s="149" t="s">
        <v>238</v>
      </c>
      <c r="K138" s="149" t="s">
        <v>223</v>
      </c>
      <c r="L138" s="149">
        <v>450</v>
      </c>
      <c r="M138" s="151">
        <v>2573</v>
      </c>
      <c r="N138" s="149" t="s">
        <v>224</v>
      </c>
      <c r="O138" s="149">
        <v>1.3</v>
      </c>
      <c r="P138" s="151">
        <v>3345</v>
      </c>
      <c r="Q138" s="149">
        <v>45</v>
      </c>
      <c r="R138" s="152">
        <v>600</v>
      </c>
      <c r="S138" s="153"/>
      <c r="T138" s="152">
        <f t="shared" si="2"/>
        <v>3945</v>
      </c>
    </row>
    <row r="139" spans="1:20" ht="90" x14ac:dyDescent="0.25">
      <c r="A139" s="149">
        <v>60173233</v>
      </c>
      <c r="B139" s="148" t="s">
        <v>412</v>
      </c>
      <c r="C139" s="149" t="s">
        <v>243</v>
      </c>
      <c r="D139" s="149" t="s">
        <v>219</v>
      </c>
      <c r="E139" s="149" t="s">
        <v>244</v>
      </c>
      <c r="F139" s="149" t="s">
        <v>221</v>
      </c>
      <c r="G139" s="150">
        <v>44287</v>
      </c>
      <c r="H139" s="150">
        <v>44408</v>
      </c>
      <c r="I139" s="150">
        <v>44174</v>
      </c>
      <c r="J139" s="149" t="s">
        <v>238</v>
      </c>
      <c r="K139" s="149" t="s">
        <v>223</v>
      </c>
      <c r="L139" s="149">
        <v>452</v>
      </c>
      <c r="M139" s="151">
        <v>2573</v>
      </c>
      <c r="N139" s="149" t="s">
        <v>224</v>
      </c>
      <c r="O139" s="149">
        <v>1.3</v>
      </c>
      <c r="P139" s="151">
        <v>3345</v>
      </c>
      <c r="Q139" s="149">
        <v>45</v>
      </c>
      <c r="R139" s="152">
        <v>600</v>
      </c>
      <c r="S139" s="153"/>
      <c r="T139" s="152">
        <f t="shared" si="2"/>
        <v>3945</v>
      </c>
    </row>
    <row r="140" spans="1:20" ht="90" x14ac:dyDescent="0.25">
      <c r="A140" s="149">
        <v>60173245</v>
      </c>
      <c r="B140" s="148" t="s">
        <v>413</v>
      </c>
      <c r="C140" s="149" t="s">
        <v>243</v>
      </c>
      <c r="D140" s="149" t="s">
        <v>219</v>
      </c>
      <c r="E140" s="149" t="s">
        <v>244</v>
      </c>
      <c r="F140" s="149" t="s">
        <v>221</v>
      </c>
      <c r="G140" s="150">
        <v>44287</v>
      </c>
      <c r="H140" s="150">
        <v>44408</v>
      </c>
      <c r="I140" s="150">
        <v>44174</v>
      </c>
      <c r="J140" s="149" t="s">
        <v>238</v>
      </c>
      <c r="K140" s="149" t="s">
        <v>223</v>
      </c>
      <c r="L140" s="149">
        <v>430</v>
      </c>
      <c r="M140" s="151">
        <v>2573</v>
      </c>
      <c r="N140" s="149" t="s">
        <v>224</v>
      </c>
      <c r="O140" s="149">
        <v>1.3</v>
      </c>
      <c r="P140" s="151">
        <v>3345</v>
      </c>
      <c r="Q140" s="149">
        <v>45</v>
      </c>
      <c r="R140" s="152">
        <v>600</v>
      </c>
      <c r="S140" s="153"/>
      <c r="T140" s="152">
        <f t="shared" si="2"/>
        <v>3945</v>
      </c>
    </row>
    <row r="141" spans="1:20" ht="90" x14ac:dyDescent="0.25">
      <c r="A141" s="149">
        <v>60173257</v>
      </c>
      <c r="B141" s="148" t="s">
        <v>414</v>
      </c>
      <c r="C141" s="149" t="s">
        <v>243</v>
      </c>
      <c r="D141" s="149" t="s">
        <v>219</v>
      </c>
      <c r="E141" s="149" t="s">
        <v>244</v>
      </c>
      <c r="F141" s="149" t="s">
        <v>221</v>
      </c>
      <c r="G141" s="150">
        <v>44287</v>
      </c>
      <c r="H141" s="150">
        <v>44408</v>
      </c>
      <c r="I141" s="150">
        <v>44174</v>
      </c>
      <c r="J141" s="149" t="s">
        <v>238</v>
      </c>
      <c r="K141" s="149" t="s">
        <v>223</v>
      </c>
      <c r="L141" s="149">
        <v>574</v>
      </c>
      <c r="M141" s="151">
        <v>2573</v>
      </c>
      <c r="N141" s="149" t="s">
        <v>224</v>
      </c>
      <c r="O141" s="149">
        <v>1.3</v>
      </c>
      <c r="P141" s="151">
        <v>3345</v>
      </c>
      <c r="Q141" s="149">
        <v>45</v>
      </c>
      <c r="R141" s="152">
        <v>600</v>
      </c>
      <c r="S141" s="153"/>
      <c r="T141" s="152">
        <f t="shared" si="2"/>
        <v>3945</v>
      </c>
    </row>
    <row r="142" spans="1:20" ht="90" x14ac:dyDescent="0.25">
      <c r="A142" s="149">
        <v>60173270</v>
      </c>
      <c r="B142" s="148" t="s">
        <v>415</v>
      </c>
      <c r="C142" s="149" t="s">
        <v>243</v>
      </c>
      <c r="D142" s="149" t="s">
        <v>219</v>
      </c>
      <c r="E142" s="149" t="s">
        <v>244</v>
      </c>
      <c r="F142" s="149" t="s">
        <v>221</v>
      </c>
      <c r="G142" s="150">
        <v>44287</v>
      </c>
      <c r="H142" s="150">
        <v>44408</v>
      </c>
      <c r="I142" s="150">
        <v>44174</v>
      </c>
      <c r="J142" s="149" t="s">
        <v>238</v>
      </c>
      <c r="K142" s="149" t="s">
        <v>223</v>
      </c>
      <c r="L142" s="149">
        <v>447</v>
      </c>
      <c r="M142" s="151">
        <v>2573</v>
      </c>
      <c r="N142" s="149" t="s">
        <v>224</v>
      </c>
      <c r="O142" s="149">
        <v>1.3</v>
      </c>
      <c r="P142" s="151">
        <v>3345</v>
      </c>
      <c r="Q142" s="149">
        <v>45</v>
      </c>
      <c r="R142" s="152">
        <v>600</v>
      </c>
      <c r="S142" s="153"/>
      <c r="T142" s="152">
        <f t="shared" si="2"/>
        <v>3945</v>
      </c>
    </row>
    <row r="143" spans="1:20" ht="90" x14ac:dyDescent="0.25">
      <c r="A143" s="149">
        <v>60173282</v>
      </c>
      <c r="B143" s="148" t="s">
        <v>416</v>
      </c>
      <c r="C143" s="149" t="s">
        <v>243</v>
      </c>
      <c r="D143" s="149" t="s">
        <v>219</v>
      </c>
      <c r="E143" s="149" t="s">
        <v>244</v>
      </c>
      <c r="F143" s="149" t="s">
        <v>221</v>
      </c>
      <c r="G143" s="150">
        <v>44287</v>
      </c>
      <c r="H143" s="150">
        <v>44408</v>
      </c>
      <c r="I143" s="150">
        <v>44174</v>
      </c>
      <c r="J143" s="149" t="s">
        <v>238</v>
      </c>
      <c r="K143" s="149" t="s">
        <v>223</v>
      </c>
      <c r="L143" s="149">
        <v>447</v>
      </c>
      <c r="M143" s="151">
        <v>2573</v>
      </c>
      <c r="N143" s="149" t="s">
        <v>224</v>
      </c>
      <c r="O143" s="149">
        <v>1.3</v>
      </c>
      <c r="P143" s="151">
        <v>3345</v>
      </c>
      <c r="Q143" s="149">
        <v>45</v>
      </c>
      <c r="R143" s="152">
        <v>600</v>
      </c>
      <c r="S143" s="153"/>
      <c r="T143" s="152">
        <f t="shared" si="2"/>
        <v>3945</v>
      </c>
    </row>
    <row r="144" spans="1:20" ht="30" x14ac:dyDescent="0.25">
      <c r="A144" s="149">
        <v>60173348</v>
      </c>
      <c r="B144" s="148" t="s">
        <v>417</v>
      </c>
      <c r="C144" s="149" t="s">
        <v>243</v>
      </c>
      <c r="D144" s="149" t="s">
        <v>219</v>
      </c>
      <c r="E144" s="149" t="s">
        <v>220</v>
      </c>
      <c r="F144" s="149" t="s">
        <v>221</v>
      </c>
      <c r="G144" s="150">
        <v>44287</v>
      </c>
      <c r="H144" s="150">
        <v>44408</v>
      </c>
      <c r="I144" s="150">
        <v>44174</v>
      </c>
      <c r="J144" s="149" t="s">
        <v>238</v>
      </c>
      <c r="K144" s="149" t="s">
        <v>223</v>
      </c>
      <c r="L144" s="149">
        <v>557</v>
      </c>
      <c r="M144" s="151">
        <v>2573</v>
      </c>
      <c r="N144" s="149" t="s">
        <v>224</v>
      </c>
      <c r="O144" s="149">
        <v>1.3</v>
      </c>
      <c r="P144" s="151">
        <v>3345</v>
      </c>
      <c r="Q144" s="149">
        <v>45</v>
      </c>
      <c r="R144" s="152">
        <v>600</v>
      </c>
      <c r="S144" s="153"/>
      <c r="T144" s="152">
        <f t="shared" si="2"/>
        <v>3945</v>
      </c>
    </row>
    <row r="145" spans="1:20" ht="45" x14ac:dyDescent="0.25">
      <c r="A145" s="149">
        <v>60173373</v>
      </c>
      <c r="B145" s="148" t="s">
        <v>418</v>
      </c>
      <c r="C145" s="149" t="s">
        <v>231</v>
      </c>
      <c r="D145" s="149" t="s">
        <v>219</v>
      </c>
      <c r="E145" s="149" t="s">
        <v>237</v>
      </c>
      <c r="F145" s="149" t="s">
        <v>221</v>
      </c>
      <c r="G145" s="150">
        <v>44287</v>
      </c>
      <c r="H145" s="150">
        <v>44408</v>
      </c>
      <c r="I145" s="150">
        <v>44174</v>
      </c>
      <c r="J145" s="149" t="s">
        <v>238</v>
      </c>
      <c r="K145" s="149" t="s">
        <v>223</v>
      </c>
      <c r="L145" s="149">
        <v>720</v>
      </c>
      <c r="M145" s="151">
        <v>4170</v>
      </c>
      <c r="N145" s="149" t="s">
        <v>224</v>
      </c>
      <c r="O145" s="149">
        <v>1.3</v>
      </c>
      <c r="P145" s="151">
        <v>5421</v>
      </c>
      <c r="Q145" s="149">
        <v>45</v>
      </c>
      <c r="R145" s="152">
        <v>600</v>
      </c>
      <c r="S145" s="153"/>
      <c r="T145" s="152">
        <f t="shared" si="2"/>
        <v>6021</v>
      </c>
    </row>
    <row r="146" spans="1:20" ht="45" x14ac:dyDescent="0.25">
      <c r="A146" s="149">
        <v>60173385</v>
      </c>
      <c r="B146" s="148" t="s">
        <v>419</v>
      </c>
      <c r="C146" s="149" t="s">
        <v>231</v>
      </c>
      <c r="D146" s="149" t="s">
        <v>219</v>
      </c>
      <c r="E146" s="149" t="s">
        <v>237</v>
      </c>
      <c r="F146" s="149" t="s">
        <v>221</v>
      </c>
      <c r="G146" s="150">
        <v>44287</v>
      </c>
      <c r="H146" s="150">
        <v>44408</v>
      </c>
      <c r="I146" s="150">
        <v>44174</v>
      </c>
      <c r="J146" s="149" t="s">
        <v>238</v>
      </c>
      <c r="K146" s="149" t="s">
        <v>223</v>
      </c>
      <c r="L146" s="149">
        <v>720</v>
      </c>
      <c r="M146" s="151">
        <v>4170</v>
      </c>
      <c r="N146" s="149" t="s">
        <v>224</v>
      </c>
      <c r="O146" s="149">
        <v>1.3</v>
      </c>
      <c r="P146" s="151">
        <v>5421</v>
      </c>
      <c r="Q146" s="149">
        <v>45</v>
      </c>
      <c r="R146" s="152">
        <v>600</v>
      </c>
      <c r="S146" s="153"/>
      <c r="T146" s="152">
        <f t="shared" si="2"/>
        <v>6021</v>
      </c>
    </row>
    <row r="147" spans="1:20" ht="45" x14ac:dyDescent="0.25">
      <c r="A147" s="149">
        <v>60173397</v>
      </c>
      <c r="B147" s="148" t="s">
        <v>420</v>
      </c>
      <c r="C147" s="149" t="s">
        <v>231</v>
      </c>
      <c r="D147" s="149" t="s">
        <v>219</v>
      </c>
      <c r="E147" s="149" t="s">
        <v>237</v>
      </c>
      <c r="F147" s="149" t="s">
        <v>221</v>
      </c>
      <c r="G147" s="150">
        <v>44287</v>
      </c>
      <c r="H147" s="150">
        <v>44408</v>
      </c>
      <c r="I147" s="150">
        <v>44174</v>
      </c>
      <c r="J147" s="149" t="s">
        <v>238</v>
      </c>
      <c r="K147" s="149" t="s">
        <v>223</v>
      </c>
      <c r="L147" s="149">
        <v>720</v>
      </c>
      <c r="M147" s="151">
        <v>4170</v>
      </c>
      <c r="N147" s="149" t="s">
        <v>224</v>
      </c>
      <c r="O147" s="149">
        <v>1.3</v>
      </c>
      <c r="P147" s="151">
        <v>5421</v>
      </c>
      <c r="Q147" s="149">
        <v>45</v>
      </c>
      <c r="R147" s="152">
        <v>600</v>
      </c>
      <c r="S147" s="153"/>
      <c r="T147" s="152">
        <f t="shared" si="2"/>
        <v>6021</v>
      </c>
    </row>
    <row r="148" spans="1:20" ht="45" x14ac:dyDescent="0.25">
      <c r="A148" s="149">
        <v>60173403</v>
      </c>
      <c r="B148" s="148" t="s">
        <v>421</v>
      </c>
      <c r="C148" s="149" t="s">
        <v>231</v>
      </c>
      <c r="D148" s="149" t="s">
        <v>219</v>
      </c>
      <c r="E148" s="149" t="s">
        <v>237</v>
      </c>
      <c r="F148" s="149" t="s">
        <v>221</v>
      </c>
      <c r="G148" s="150">
        <v>44287</v>
      </c>
      <c r="H148" s="150">
        <v>44408</v>
      </c>
      <c r="I148" s="150">
        <v>44174</v>
      </c>
      <c r="J148" s="149" t="s">
        <v>238</v>
      </c>
      <c r="K148" s="149" t="s">
        <v>223</v>
      </c>
      <c r="L148" s="149">
        <v>720</v>
      </c>
      <c r="M148" s="151">
        <v>4170</v>
      </c>
      <c r="N148" s="149" t="s">
        <v>224</v>
      </c>
      <c r="O148" s="149">
        <v>1.3</v>
      </c>
      <c r="P148" s="151">
        <v>5421</v>
      </c>
      <c r="Q148" s="149">
        <v>45</v>
      </c>
      <c r="R148" s="152">
        <v>600</v>
      </c>
      <c r="S148" s="153"/>
      <c r="T148" s="152">
        <f t="shared" si="2"/>
        <v>6021</v>
      </c>
    </row>
    <row r="149" spans="1:20" ht="60" x14ac:dyDescent="0.25">
      <c r="A149" s="149">
        <v>60174171</v>
      </c>
      <c r="B149" s="148" t="s">
        <v>422</v>
      </c>
      <c r="C149" s="149" t="s">
        <v>218</v>
      </c>
      <c r="D149" s="149" t="s">
        <v>219</v>
      </c>
      <c r="E149" s="149" t="s">
        <v>261</v>
      </c>
      <c r="F149" s="149" t="s">
        <v>221</v>
      </c>
      <c r="G149" s="150">
        <v>44287</v>
      </c>
      <c r="H149" s="150">
        <v>44408</v>
      </c>
      <c r="I149" s="150">
        <v>44174</v>
      </c>
      <c r="J149" s="149" t="s">
        <v>238</v>
      </c>
      <c r="K149" s="149" t="s">
        <v>223</v>
      </c>
      <c r="L149" s="149">
        <v>450</v>
      </c>
      <c r="M149" s="151">
        <v>2573</v>
      </c>
      <c r="N149" s="149" t="s">
        <v>224</v>
      </c>
      <c r="O149" s="149">
        <v>1.3</v>
      </c>
      <c r="P149" s="151">
        <v>3345</v>
      </c>
      <c r="Q149" s="149">
        <v>45</v>
      </c>
      <c r="R149" s="152">
        <v>600</v>
      </c>
      <c r="S149" s="153"/>
      <c r="T149" s="152">
        <f t="shared" si="2"/>
        <v>3945</v>
      </c>
    </row>
    <row r="150" spans="1:20" ht="60" x14ac:dyDescent="0.25">
      <c r="A150" s="149">
        <v>60174183</v>
      </c>
      <c r="B150" s="148" t="s">
        <v>423</v>
      </c>
      <c r="C150" s="149" t="s">
        <v>218</v>
      </c>
      <c r="D150" s="149" t="s">
        <v>219</v>
      </c>
      <c r="E150" s="149" t="s">
        <v>261</v>
      </c>
      <c r="F150" s="149" t="s">
        <v>221</v>
      </c>
      <c r="G150" s="150">
        <v>44287</v>
      </c>
      <c r="H150" s="150">
        <v>44408</v>
      </c>
      <c r="I150" s="150">
        <v>44174</v>
      </c>
      <c r="J150" s="149" t="s">
        <v>238</v>
      </c>
      <c r="K150" s="149" t="s">
        <v>223</v>
      </c>
      <c r="L150" s="149">
        <v>450</v>
      </c>
      <c r="M150" s="151">
        <v>2573</v>
      </c>
      <c r="N150" s="149" t="s">
        <v>224</v>
      </c>
      <c r="O150" s="149">
        <v>1.3</v>
      </c>
      <c r="P150" s="151">
        <v>3345</v>
      </c>
      <c r="Q150" s="149">
        <v>45</v>
      </c>
      <c r="R150" s="152">
        <v>600</v>
      </c>
      <c r="S150" s="153"/>
      <c r="T150" s="152">
        <f t="shared" si="2"/>
        <v>3945</v>
      </c>
    </row>
    <row r="151" spans="1:20" ht="60" x14ac:dyDescent="0.25">
      <c r="A151" s="149">
        <v>60174195</v>
      </c>
      <c r="B151" s="148" t="s">
        <v>424</v>
      </c>
      <c r="C151" s="149" t="s">
        <v>218</v>
      </c>
      <c r="D151" s="149" t="s">
        <v>219</v>
      </c>
      <c r="E151" s="149" t="s">
        <v>261</v>
      </c>
      <c r="F151" s="149" t="s">
        <v>221</v>
      </c>
      <c r="G151" s="150">
        <v>44287</v>
      </c>
      <c r="H151" s="150">
        <v>44408</v>
      </c>
      <c r="I151" s="150">
        <v>44174</v>
      </c>
      <c r="J151" s="149" t="s">
        <v>238</v>
      </c>
      <c r="K151" s="149" t="s">
        <v>223</v>
      </c>
      <c r="L151" s="149">
        <v>450</v>
      </c>
      <c r="M151" s="151">
        <v>2573</v>
      </c>
      <c r="N151" s="149" t="s">
        <v>224</v>
      </c>
      <c r="O151" s="149">
        <v>1.3</v>
      </c>
      <c r="P151" s="151">
        <v>3345</v>
      </c>
      <c r="Q151" s="149">
        <v>45</v>
      </c>
      <c r="R151" s="152">
        <v>600</v>
      </c>
      <c r="S151" s="153"/>
      <c r="T151" s="152">
        <f t="shared" si="2"/>
        <v>3945</v>
      </c>
    </row>
    <row r="152" spans="1:20" ht="60" x14ac:dyDescent="0.25">
      <c r="A152" s="149">
        <v>60174201</v>
      </c>
      <c r="B152" s="148" t="s">
        <v>425</v>
      </c>
      <c r="C152" s="149" t="s">
        <v>218</v>
      </c>
      <c r="D152" s="149" t="s">
        <v>219</v>
      </c>
      <c r="E152" s="149" t="s">
        <v>261</v>
      </c>
      <c r="F152" s="149" t="s">
        <v>221</v>
      </c>
      <c r="G152" s="150">
        <v>44287</v>
      </c>
      <c r="H152" s="150">
        <v>44408</v>
      </c>
      <c r="I152" s="150">
        <v>44174</v>
      </c>
      <c r="J152" s="149" t="s">
        <v>238</v>
      </c>
      <c r="K152" s="149" t="s">
        <v>223</v>
      </c>
      <c r="L152" s="149">
        <v>450</v>
      </c>
      <c r="M152" s="151">
        <v>2573</v>
      </c>
      <c r="N152" s="149" t="s">
        <v>224</v>
      </c>
      <c r="O152" s="149">
        <v>1.3</v>
      </c>
      <c r="P152" s="151">
        <v>3345</v>
      </c>
      <c r="Q152" s="149">
        <v>45</v>
      </c>
      <c r="R152" s="152">
        <v>600</v>
      </c>
      <c r="S152" s="153"/>
      <c r="T152" s="152">
        <f t="shared" si="2"/>
        <v>3945</v>
      </c>
    </row>
    <row r="153" spans="1:20" ht="30" x14ac:dyDescent="0.25">
      <c r="A153" s="149">
        <v>60174523</v>
      </c>
      <c r="B153" s="148" t="s">
        <v>426</v>
      </c>
      <c r="C153" s="149" t="s">
        <v>218</v>
      </c>
      <c r="D153" s="149" t="s">
        <v>219</v>
      </c>
      <c r="E153" s="149" t="s">
        <v>410</v>
      </c>
      <c r="F153" s="149" t="s">
        <v>221</v>
      </c>
      <c r="G153" s="150">
        <v>44287</v>
      </c>
      <c r="H153" s="150">
        <v>44408</v>
      </c>
      <c r="I153" s="150">
        <v>44174</v>
      </c>
      <c r="J153" s="149" t="s">
        <v>238</v>
      </c>
      <c r="K153" s="149" t="s">
        <v>223</v>
      </c>
      <c r="L153" s="149">
        <v>540</v>
      </c>
      <c r="M153" s="151">
        <v>2573</v>
      </c>
      <c r="N153" s="149" t="s">
        <v>286</v>
      </c>
      <c r="O153" s="149">
        <v>1.72</v>
      </c>
      <c r="P153" s="151">
        <v>4425</v>
      </c>
      <c r="Q153" s="149">
        <v>45</v>
      </c>
      <c r="R153" s="152">
        <v>600</v>
      </c>
      <c r="S153" s="153"/>
      <c r="T153" s="152">
        <f t="shared" si="2"/>
        <v>5025</v>
      </c>
    </row>
    <row r="154" spans="1:20" ht="45" x14ac:dyDescent="0.25">
      <c r="A154" s="149">
        <v>60174547</v>
      </c>
      <c r="B154" s="148" t="s">
        <v>427</v>
      </c>
      <c r="C154" s="149" t="s">
        <v>218</v>
      </c>
      <c r="D154" s="149" t="s">
        <v>219</v>
      </c>
      <c r="E154" s="149" t="s">
        <v>285</v>
      </c>
      <c r="F154" s="149" t="s">
        <v>221</v>
      </c>
      <c r="G154" s="150">
        <v>44287</v>
      </c>
      <c r="H154" s="150">
        <v>44408</v>
      </c>
      <c r="I154" s="150">
        <v>44174</v>
      </c>
      <c r="J154" s="149" t="s">
        <v>238</v>
      </c>
      <c r="K154" s="149" t="s">
        <v>223</v>
      </c>
      <c r="L154" s="149">
        <v>1080</v>
      </c>
      <c r="M154" s="151">
        <v>6602</v>
      </c>
      <c r="N154" s="149" t="s">
        <v>286</v>
      </c>
      <c r="O154" s="149">
        <v>1.72</v>
      </c>
      <c r="P154" s="151">
        <v>11356</v>
      </c>
      <c r="Q154" s="149">
        <v>45</v>
      </c>
      <c r="R154" s="152">
        <v>600</v>
      </c>
      <c r="S154" s="153"/>
      <c r="T154" s="152">
        <f t="shared" si="2"/>
        <v>11956</v>
      </c>
    </row>
    <row r="155" spans="1:20" ht="45" x14ac:dyDescent="0.25">
      <c r="A155" s="149">
        <v>60174560</v>
      </c>
      <c r="B155" s="148" t="s">
        <v>428</v>
      </c>
      <c r="C155" s="149" t="s">
        <v>218</v>
      </c>
      <c r="D155" s="149" t="s">
        <v>219</v>
      </c>
      <c r="E155" s="149" t="s">
        <v>285</v>
      </c>
      <c r="F155" s="149" t="s">
        <v>221</v>
      </c>
      <c r="G155" s="150">
        <v>44287</v>
      </c>
      <c r="H155" s="150">
        <v>44408</v>
      </c>
      <c r="I155" s="150">
        <v>44174</v>
      </c>
      <c r="J155" s="149" t="s">
        <v>238</v>
      </c>
      <c r="K155" s="149" t="s">
        <v>223</v>
      </c>
      <c r="L155" s="149">
        <v>540</v>
      </c>
      <c r="M155" s="151">
        <v>2573</v>
      </c>
      <c r="N155" s="149" t="s">
        <v>286</v>
      </c>
      <c r="O155" s="149">
        <v>1.72</v>
      </c>
      <c r="P155" s="151">
        <v>4425</v>
      </c>
      <c r="Q155" s="149">
        <v>45</v>
      </c>
      <c r="R155" s="152">
        <v>600</v>
      </c>
      <c r="S155" s="153"/>
      <c r="T155" s="152">
        <f t="shared" si="2"/>
        <v>5025</v>
      </c>
    </row>
    <row r="156" spans="1:20" ht="30" x14ac:dyDescent="0.25">
      <c r="A156" s="149">
        <v>60174596</v>
      </c>
      <c r="B156" s="148" t="s">
        <v>429</v>
      </c>
      <c r="C156" s="149" t="s">
        <v>218</v>
      </c>
      <c r="D156" s="149" t="s">
        <v>219</v>
      </c>
      <c r="E156" s="149" t="s">
        <v>410</v>
      </c>
      <c r="F156" s="149" t="s">
        <v>221</v>
      </c>
      <c r="G156" s="150">
        <v>44287</v>
      </c>
      <c r="H156" s="150">
        <v>44408</v>
      </c>
      <c r="I156" s="150">
        <v>44174</v>
      </c>
      <c r="J156" s="149" t="s">
        <v>238</v>
      </c>
      <c r="K156" s="149" t="s">
        <v>223</v>
      </c>
      <c r="L156" s="149">
        <v>1080</v>
      </c>
      <c r="M156" s="151">
        <v>6602</v>
      </c>
      <c r="N156" s="149" t="s">
        <v>286</v>
      </c>
      <c r="O156" s="149">
        <v>1.72</v>
      </c>
      <c r="P156" s="151">
        <v>11356</v>
      </c>
      <c r="Q156" s="149">
        <v>45</v>
      </c>
      <c r="R156" s="152">
        <v>600</v>
      </c>
      <c r="S156" s="153"/>
      <c r="T156" s="152">
        <f t="shared" si="2"/>
        <v>11956</v>
      </c>
    </row>
    <row r="157" spans="1:20" ht="30" x14ac:dyDescent="0.25">
      <c r="A157" s="149">
        <v>60174638</v>
      </c>
      <c r="B157" s="148" t="s">
        <v>430</v>
      </c>
      <c r="C157" s="149" t="s">
        <v>218</v>
      </c>
      <c r="D157" s="149" t="s">
        <v>219</v>
      </c>
      <c r="E157" s="149" t="s">
        <v>410</v>
      </c>
      <c r="F157" s="149" t="s">
        <v>221</v>
      </c>
      <c r="G157" s="150">
        <v>44287</v>
      </c>
      <c r="H157" s="150">
        <v>44408</v>
      </c>
      <c r="I157" s="150">
        <v>44174</v>
      </c>
      <c r="J157" s="149" t="s">
        <v>238</v>
      </c>
      <c r="K157" s="149" t="s">
        <v>223</v>
      </c>
      <c r="L157" s="149">
        <v>1080</v>
      </c>
      <c r="M157" s="151">
        <v>6602</v>
      </c>
      <c r="N157" s="149" t="s">
        <v>286</v>
      </c>
      <c r="O157" s="149">
        <v>1.72</v>
      </c>
      <c r="P157" s="151">
        <v>11356</v>
      </c>
      <c r="Q157" s="149">
        <v>45</v>
      </c>
      <c r="R157" s="152">
        <v>600</v>
      </c>
      <c r="S157" s="153"/>
      <c r="T157" s="152">
        <f t="shared" si="2"/>
        <v>11956</v>
      </c>
    </row>
    <row r="158" spans="1:20" ht="45" x14ac:dyDescent="0.25">
      <c r="A158" s="149">
        <v>60175175</v>
      </c>
      <c r="B158" s="148" t="s">
        <v>431</v>
      </c>
      <c r="C158" s="149" t="s">
        <v>218</v>
      </c>
      <c r="D158" s="149" t="s">
        <v>219</v>
      </c>
      <c r="E158" s="149" t="s">
        <v>285</v>
      </c>
      <c r="F158" s="149" t="s">
        <v>221</v>
      </c>
      <c r="G158" s="150">
        <v>44287</v>
      </c>
      <c r="H158" s="150">
        <v>44408</v>
      </c>
      <c r="I158" s="150">
        <v>44174</v>
      </c>
      <c r="J158" s="149" t="s">
        <v>238</v>
      </c>
      <c r="K158" s="149" t="s">
        <v>223</v>
      </c>
      <c r="L158" s="149">
        <v>1080</v>
      </c>
      <c r="M158" s="151">
        <v>6602</v>
      </c>
      <c r="N158" s="149" t="s">
        <v>286</v>
      </c>
      <c r="O158" s="149">
        <v>1.72</v>
      </c>
      <c r="P158" s="151">
        <v>11356</v>
      </c>
      <c r="Q158" s="149">
        <v>45</v>
      </c>
      <c r="R158" s="152">
        <v>600</v>
      </c>
      <c r="S158" s="153"/>
      <c r="T158" s="152">
        <f t="shared" si="2"/>
        <v>11956</v>
      </c>
    </row>
    <row r="159" spans="1:20" ht="30" x14ac:dyDescent="0.25">
      <c r="A159" s="149">
        <v>60175588</v>
      </c>
      <c r="B159" s="148" t="s">
        <v>432</v>
      </c>
      <c r="C159" s="149" t="s">
        <v>218</v>
      </c>
      <c r="D159" s="149" t="s">
        <v>219</v>
      </c>
      <c r="E159" s="149" t="s">
        <v>410</v>
      </c>
      <c r="F159" s="149" t="s">
        <v>221</v>
      </c>
      <c r="G159" s="150">
        <v>44287</v>
      </c>
      <c r="H159" s="150">
        <v>44408</v>
      </c>
      <c r="I159" s="150">
        <v>44174</v>
      </c>
      <c r="J159" s="149" t="s">
        <v>238</v>
      </c>
      <c r="K159" s="149" t="s">
        <v>223</v>
      </c>
      <c r="L159" s="149">
        <v>540</v>
      </c>
      <c r="M159" s="151">
        <v>2573</v>
      </c>
      <c r="N159" s="149" t="s">
        <v>286</v>
      </c>
      <c r="O159" s="149">
        <v>1.72</v>
      </c>
      <c r="P159" s="151">
        <v>4425</v>
      </c>
      <c r="Q159" s="149">
        <v>45</v>
      </c>
      <c r="R159" s="152">
        <v>600</v>
      </c>
      <c r="S159" s="153"/>
      <c r="T159" s="152">
        <f t="shared" si="2"/>
        <v>5025</v>
      </c>
    </row>
    <row r="160" spans="1:20" ht="30" x14ac:dyDescent="0.25">
      <c r="A160" s="149">
        <v>60175643</v>
      </c>
      <c r="B160" s="148" t="s">
        <v>433</v>
      </c>
      <c r="C160" s="149" t="s">
        <v>218</v>
      </c>
      <c r="D160" s="149" t="s">
        <v>219</v>
      </c>
      <c r="E160" s="149" t="s">
        <v>410</v>
      </c>
      <c r="F160" s="149" t="s">
        <v>221</v>
      </c>
      <c r="G160" s="150">
        <v>44287</v>
      </c>
      <c r="H160" s="150">
        <v>44408</v>
      </c>
      <c r="I160" s="150">
        <v>44174</v>
      </c>
      <c r="J160" s="149" t="s">
        <v>238</v>
      </c>
      <c r="K160" s="149" t="s">
        <v>223</v>
      </c>
      <c r="L160" s="149">
        <v>1080</v>
      </c>
      <c r="M160" s="151">
        <v>6602</v>
      </c>
      <c r="N160" s="149" t="s">
        <v>286</v>
      </c>
      <c r="O160" s="149">
        <v>1.72</v>
      </c>
      <c r="P160" s="151">
        <v>11356</v>
      </c>
      <c r="Q160" s="149">
        <v>45</v>
      </c>
      <c r="R160" s="152">
        <v>600</v>
      </c>
      <c r="S160" s="153"/>
      <c r="T160" s="152">
        <f t="shared" si="2"/>
        <v>11956</v>
      </c>
    </row>
    <row r="161" spans="1:20" ht="75" x14ac:dyDescent="0.25">
      <c r="A161" s="149">
        <v>60175710</v>
      </c>
      <c r="B161" s="148" t="s">
        <v>434</v>
      </c>
      <c r="C161" s="149" t="s">
        <v>231</v>
      </c>
      <c r="D161" s="149" t="s">
        <v>219</v>
      </c>
      <c r="E161" s="149" t="s">
        <v>241</v>
      </c>
      <c r="F161" s="149" t="s">
        <v>257</v>
      </c>
      <c r="G161" s="150">
        <v>44287</v>
      </c>
      <c r="H161" s="150">
        <v>44408</v>
      </c>
      <c r="I161" s="150">
        <v>44174</v>
      </c>
      <c r="J161" s="149" t="s">
        <v>238</v>
      </c>
      <c r="K161" s="149" t="s">
        <v>223</v>
      </c>
      <c r="L161" s="149">
        <v>720</v>
      </c>
      <c r="M161" s="151">
        <v>4170</v>
      </c>
      <c r="N161" s="149" t="s">
        <v>228</v>
      </c>
      <c r="O161" s="149">
        <v>1.1200000000000001</v>
      </c>
      <c r="P161" s="151">
        <v>4670</v>
      </c>
      <c r="Q161" s="149">
        <v>45</v>
      </c>
      <c r="R161" s="152">
        <v>600</v>
      </c>
      <c r="S161" s="153"/>
      <c r="T161" s="152">
        <f t="shared" si="2"/>
        <v>5270</v>
      </c>
    </row>
    <row r="162" spans="1:20" ht="75" x14ac:dyDescent="0.25">
      <c r="A162" s="149">
        <v>60175722</v>
      </c>
      <c r="B162" s="148" t="s">
        <v>435</v>
      </c>
      <c r="C162" s="149" t="s">
        <v>231</v>
      </c>
      <c r="D162" s="149" t="s">
        <v>219</v>
      </c>
      <c r="E162" s="149" t="s">
        <v>241</v>
      </c>
      <c r="F162" s="149" t="s">
        <v>257</v>
      </c>
      <c r="G162" s="150">
        <v>44287</v>
      </c>
      <c r="H162" s="150">
        <v>44408</v>
      </c>
      <c r="I162" s="150">
        <v>44174</v>
      </c>
      <c r="J162" s="149" t="s">
        <v>238</v>
      </c>
      <c r="K162" s="149" t="s">
        <v>223</v>
      </c>
      <c r="L162" s="149">
        <v>1080</v>
      </c>
      <c r="M162" s="151">
        <v>6602</v>
      </c>
      <c r="N162" s="149" t="s">
        <v>228</v>
      </c>
      <c r="O162" s="149">
        <v>1.1200000000000001</v>
      </c>
      <c r="P162" s="151">
        <v>7395</v>
      </c>
      <c r="Q162" s="149">
        <v>45</v>
      </c>
      <c r="R162" s="152">
        <v>600</v>
      </c>
      <c r="S162" s="153"/>
      <c r="T162" s="152">
        <f t="shared" si="2"/>
        <v>7995</v>
      </c>
    </row>
    <row r="163" spans="1:20" ht="30" x14ac:dyDescent="0.25">
      <c r="A163" s="149">
        <v>60175771</v>
      </c>
      <c r="B163" s="148" t="s">
        <v>436</v>
      </c>
      <c r="C163" s="149" t="s">
        <v>231</v>
      </c>
      <c r="D163" s="149" t="s">
        <v>219</v>
      </c>
      <c r="E163" s="149" t="s">
        <v>220</v>
      </c>
      <c r="F163" s="149" t="s">
        <v>221</v>
      </c>
      <c r="G163" s="150">
        <v>44287</v>
      </c>
      <c r="H163" s="150">
        <v>44408</v>
      </c>
      <c r="I163" s="150">
        <v>44174</v>
      </c>
      <c r="J163" s="149" t="s">
        <v>238</v>
      </c>
      <c r="K163" s="149" t="s">
        <v>223</v>
      </c>
      <c r="L163" s="149">
        <v>720</v>
      </c>
      <c r="M163" s="151">
        <v>4170</v>
      </c>
      <c r="N163" s="149" t="s">
        <v>224</v>
      </c>
      <c r="O163" s="149">
        <v>1.3</v>
      </c>
      <c r="P163" s="151">
        <v>5421</v>
      </c>
      <c r="Q163" s="149">
        <v>45</v>
      </c>
      <c r="R163" s="152">
        <v>600</v>
      </c>
      <c r="S163" s="153"/>
      <c r="T163" s="152">
        <f t="shared" si="2"/>
        <v>6021</v>
      </c>
    </row>
    <row r="164" spans="1:20" ht="30" x14ac:dyDescent="0.25">
      <c r="A164" s="149">
        <v>60175795</v>
      </c>
      <c r="B164" s="148" t="s">
        <v>437</v>
      </c>
      <c r="C164" s="149" t="s">
        <v>231</v>
      </c>
      <c r="D164" s="149" t="s">
        <v>219</v>
      </c>
      <c r="E164" s="149" t="s">
        <v>220</v>
      </c>
      <c r="F164" s="149" t="s">
        <v>221</v>
      </c>
      <c r="G164" s="150">
        <v>44287</v>
      </c>
      <c r="H164" s="150">
        <v>44408</v>
      </c>
      <c r="I164" s="150">
        <v>44174</v>
      </c>
      <c r="J164" s="149" t="s">
        <v>238</v>
      </c>
      <c r="K164" s="149" t="s">
        <v>223</v>
      </c>
      <c r="L164" s="149">
        <v>720</v>
      </c>
      <c r="M164" s="151">
        <v>4170</v>
      </c>
      <c r="N164" s="149" t="s">
        <v>224</v>
      </c>
      <c r="O164" s="149">
        <v>1.3</v>
      </c>
      <c r="P164" s="151">
        <v>5421</v>
      </c>
      <c r="Q164" s="149">
        <v>45</v>
      </c>
      <c r="R164" s="152">
        <v>600</v>
      </c>
      <c r="S164" s="153"/>
      <c r="T164" s="152">
        <f t="shared" si="2"/>
        <v>6021</v>
      </c>
    </row>
    <row r="165" spans="1:20" ht="30" x14ac:dyDescent="0.25">
      <c r="A165" s="149">
        <v>60175801</v>
      </c>
      <c r="B165" s="148" t="s">
        <v>438</v>
      </c>
      <c r="C165" s="149" t="s">
        <v>231</v>
      </c>
      <c r="D165" s="149" t="s">
        <v>219</v>
      </c>
      <c r="E165" s="149" t="s">
        <v>220</v>
      </c>
      <c r="F165" s="149" t="s">
        <v>221</v>
      </c>
      <c r="G165" s="150">
        <v>44287</v>
      </c>
      <c r="H165" s="150">
        <v>44408</v>
      </c>
      <c r="I165" s="150">
        <v>44174</v>
      </c>
      <c r="J165" s="149" t="s">
        <v>238</v>
      </c>
      <c r="K165" s="149" t="s">
        <v>223</v>
      </c>
      <c r="L165" s="149">
        <v>720</v>
      </c>
      <c r="M165" s="151">
        <v>4170</v>
      </c>
      <c r="N165" s="149" t="s">
        <v>224</v>
      </c>
      <c r="O165" s="149">
        <v>1.3</v>
      </c>
      <c r="P165" s="151">
        <v>5421</v>
      </c>
      <c r="Q165" s="149">
        <v>45</v>
      </c>
      <c r="R165" s="152">
        <v>600</v>
      </c>
      <c r="S165" s="153"/>
      <c r="T165" s="152">
        <f t="shared" si="2"/>
        <v>6021</v>
      </c>
    </row>
    <row r="166" spans="1:20" ht="30" x14ac:dyDescent="0.25">
      <c r="A166" s="149">
        <v>60175825</v>
      </c>
      <c r="B166" s="148" t="s">
        <v>439</v>
      </c>
      <c r="C166" s="149" t="s">
        <v>231</v>
      </c>
      <c r="D166" s="149" t="s">
        <v>219</v>
      </c>
      <c r="E166" s="149" t="s">
        <v>220</v>
      </c>
      <c r="F166" s="149" t="s">
        <v>221</v>
      </c>
      <c r="G166" s="150">
        <v>44287</v>
      </c>
      <c r="H166" s="150">
        <v>44408</v>
      </c>
      <c r="I166" s="150">
        <v>44174</v>
      </c>
      <c r="J166" s="149" t="s">
        <v>238</v>
      </c>
      <c r="K166" s="149" t="s">
        <v>223</v>
      </c>
      <c r="L166" s="149">
        <v>720</v>
      </c>
      <c r="M166" s="151">
        <v>4170</v>
      </c>
      <c r="N166" s="149" t="s">
        <v>224</v>
      </c>
      <c r="O166" s="149">
        <v>1.3</v>
      </c>
      <c r="P166" s="151">
        <v>5421</v>
      </c>
      <c r="Q166" s="149">
        <v>45</v>
      </c>
      <c r="R166" s="152">
        <v>600</v>
      </c>
      <c r="S166" s="153"/>
      <c r="T166" s="152">
        <f t="shared" si="2"/>
        <v>6021</v>
      </c>
    </row>
    <row r="167" spans="1:20" ht="30" x14ac:dyDescent="0.25">
      <c r="A167" s="149">
        <v>60175837</v>
      </c>
      <c r="B167" s="148" t="s">
        <v>440</v>
      </c>
      <c r="C167" s="149" t="s">
        <v>231</v>
      </c>
      <c r="D167" s="149" t="s">
        <v>219</v>
      </c>
      <c r="E167" s="149" t="s">
        <v>220</v>
      </c>
      <c r="F167" s="149" t="s">
        <v>221</v>
      </c>
      <c r="G167" s="150">
        <v>44287</v>
      </c>
      <c r="H167" s="150">
        <v>44408</v>
      </c>
      <c r="I167" s="150">
        <v>44174</v>
      </c>
      <c r="J167" s="149" t="s">
        <v>238</v>
      </c>
      <c r="K167" s="149" t="s">
        <v>223</v>
      </c>
      <c r="L167" s="149">
        <v>720</v>
      </c>
      <c r="M167" s="151">
        <v>4170</v>
      </c>
      <c r="N167" s="149" t="s">
        <v>224</v>
      </c>
      <c r="O167" s="149">
        <v>1.3</v>
      </c>
      <c r="P167" s="151">
        <v>5421</v>
      </c>
      <c r="Q167" s="149">
        <v>45</v>
      </c>
      <c r="R167" s="152">
        <v>600</v>
      </c>
      <c r="S167" s="153"/>
      <c r="T167" s="152">
        <f t="shared" si="2"/>
        <v>6021</v>
      </c>
    </row>
    <row r="168" spans="1:20" ht="30" x14ac:dyDescent="0.25">
      <c r="A168" s="149">
        <v>60175850</v>
      </c>
      <c r="B168" s="148" t="s">
        <v>441</v>
      </c>
      <c r="C168" s="149" t="s">
        <v>231</v>
      </c>
      <c r="D168" s="149" t="s">
        <v>219</v>
      </c>
      <c r="E168" s="149" t="s">
        <v>220</v>
      </c>
      <c r="F168" s="149" t="s">
        <v>221</v>
      </c>
      <c r="G168" s="150">
        <v>44287</v>
      </c>
      <c r="H168" s="150">
        <v>44408</v>
      </c>
      <c r="I168" s="150">
        <v>44174</v>
      </c>
      <c r="J168" s="149" t="s">
        <v>238</v>
      </c>
      <c r="K168" s="149" t="s">
        <v>223</v>
      </c>
      <c r="L168" s="149">
        <v>1080</v>
      </c>
      <c r="M168" s="151">
        <v>6602</v>
      </c>
      <c r="N168" s="149" t="s">
        <v>224</v>
      </c>
      <c r="O168" s="149">
        <v>1.3</v>
      </c>
      <c r="P168" s="151">
        <v>8583</v>
      </c>
      <c r="Q168" s="149">
        <v>45</v>
      </c>
      <c r="R168" s="152">
        <v>600</v>
      </c>
      <c r="S168" s="153"/>
      <c r="T168" s="152">
        <f t="shared" si="2"/>
        <v>9183</v>
      </c>
    </row>
    <row r="169" spans="1:20" ht="30" x14ac:dyDescent="0.25">
      <c r="A169" s="149">
        <v>60175862</v>
      </c>
      <c r="B169" s="148" t="s">
        <v>442</v>
      </c>
      <c r="C169" s="149" t="s">
        <v>231</v>
      </c>
      <c r="D169" s="149" t="s">
        <v>219</v>
      </c>
      <c r="E169" s="149" t="s">
        <v>220</v>
      </c>
      <c r="F169" s="149" t="s">
        <v>221</v>
      </c>
      <c r="G169" s="150">
        <v>44287</v>
      </c>
      <c r="H169" s="150">
        <v>44408</v>
      </c>
      <c r="I169" s="150">
        <v>44174</v>
      </c>
      <c r="J169" s="149" t="s">
        <v>238</v>
      </c>
      <c r="K169" s="149" t="s">
        <v>223</v>
      </c>
      <c r="L169" s="149">
        <v>1080</v>
      </c>
      <c r="M169" s="151">
        <v>6602</v>
      </c>
      <c r="N169" s="149" t="s">
        <v>224</v>
      </c>
      <c r="O169" s="149">
        <v>1.3</v>
      </c>
      <c r="P169" s="151">
        <v>8583</v>
      </c>
      <c r="Q169" s="149">
        <v>45</v>
      </c>
      <c r="R169" s="152">
        <v>600</v>
      </c>
      <c r="S169" s="153"/>
      <c r="T169" s="152">
        <f t="shared" si="2"/>
        <v>9183</v>
      </c>
    </row>
    <row r="170" spans="1:20" ht="30" x14ac:dyDescent="0.25">
      <c r="A170" s="149">
        <v>60175874</v>
      </c>
      <c r="B170" s="148" t="s">
        <v>443</v>
      </c>
      <c r="C170" s="149" t="s">
        <v>231</v>
      </c>
      <c r="D170" s="149" t="s">
        <v>219</v>
      </c>
      <c r="E170" s="149" t="s">
        <v>220</v>
      </c>
      <c r="F170" s="149" t="s">
        <v>221</v>
      </c>
      <c r="G170" s="150">
        <v>44287</v>
      </c>
      <c r="H170" s="150">
        <v>44408</v>
      </c>
      <c r="I170" s="150">
        <v>44174</v>
      </c>
      <c r="J170" s="149" t="s">
        <v>238</v>
      </c>
      <c r="K170" s="149" t="s">
        <v>223</v>
      </c>
      <c r="L170" s="149">
        <v>1080</v>
      </c>
      <c r="M170" s="151">
        <v>6602</v>
      </c>
      <c r="N170" s="149" t="s">
        <v>224</v>
      </c>
      <c r="O170" s="149">
        <v>1.3</v>
      </c>
      <c r="P170" s="151">
        <v>8583</v>
      </c>
      <c r="Q170" s="149">
        <v>45</v>
      </c>
      <c r="R170" s="152">
        <v>600</v>
      </c>
      <c r="S170" s="153"/>
      <c r="T170" s="152">
        <f t="shared" si="2"/>
        <v>9183</v>
      </c>
    </row>
    <row r="171" spans="1:20" ht="30" x14ac:dyDescent="0.25">
      <c r="A171" s="149">
        <v>60175886</v>
      </c>
      <c r="B171" s="148" t="s">
        <v>444</v>
      </c>
      <c r="C171" s="149" t="s">
        <v>231</v>
      </c>
      <c r="D171" s="149" t="s">
        <v>219</v>
      </c>
      <c r="E171" s="149" t="s">
        <v>220</v>
      </c>
      <c r="F171" s="149" t="s">
        <v>221</v>
      </c>
      <c r="G171" s="150">
        <v>44287</v>
      </c>
      <c r="H171" s="150">
        <v>44408</v>
      </c>
      <c r="I171" s="150">
        <v>44174</v>
      </c>
      <c r="J171" s="149" t="s">
        <v>238</v>
      </c>
      <c r="K171" s="149" t="s">
        <v>223</v>
      </c>
      <c r="L171" s="149">
        <v>1080</v>
      </c>
      <c r="M171" s="151">
        <v>6602</v>
      </c>
      <c r="N171" s="149" t="s">
        <v>224</v>
      </c>
      <c r="O171" s="149">
        <v>1.3</v>
      </c>
      <c r="P171" s="151">
        <v>8583</v>
      </c>
      <c r="Q171" s="149">
        <v>45</v>
      </c>
      <c r="R171" s="152">
        <v>600</v>
      </c>
      <c r="S171" s="153"/>
      <c r="T171" s="152">
        <f t="shared" si="2"/>
        <v>9183</v>
      </c>
    </row>
    <row r="172" spans="1:20" ht="30" x14ac:dyDescent="0.25">
      <c r="A172" s="149">
        <v>60175898</v>
      </c>
      <c r="B172" s="148" t="s">
        <v>445</v>
      </c>
      <c r="C172" s="149" t="s">
        <v>231</v>
      </c>
      <c r="D172" s="149" t="s">
        <v>219</v>
      </c>
      <c r="E172" s="149" t="s">
        <v>220</v>
      </c>
      <c r="F172" s="149" t="s">
        <v>221</v>
      </c>
      <c r="G172" s="150">
        <v>44287</v>
      </c>
      <c r="H172" s="150">
        <v>44408</v>
      </c>
      <c r="I172" s="150">
        <v>44174</v>
      </c>
      <c r="J172" s="149" t="s">
        <v>238</v>
      </c>
      <c r="K172" s="149" t="s">
        <v>223</v>
      </c>
      <c r="L172" s="149">
        <v>1080</v>
      </c>
      <c r="M172" s="151">
        <v>6602</v>
      </c>
      <c r="N172" s="149" t="s">
        <v>224</v>
      </c>
      <c r="O172" s="149">
        <v>1.3</v>
      </c>
      <c r="P172" s="151">
        <v>8583</v>
      </c>
      <c r="Q172" s="149">
        <v>45</v>
      </c>
      <c r="R172" s="152">
        <v>600</v>
      </c>
      <c r="S172" s="153"/>
      <c r="T172" s="152">
        <f t="shared" si="2"/>
        <v>9183</v>
      </c>
    </row>
    <row r="173" spans="1:20" ht="30" x14ac:dyDescent="0.25">
      <c r="A173" s="149">
        <v>60175904</v>
      </c>
      <c r="B173" s="148" t="s">
        <v>446</v>
      </c>
      <c r="C173" s="149" t="s">
        <v>231</v>
      </c>
      <c r="D173" s="149" t="s">
        <v>219</v>
      </c>
      <c r="E173" s="149" t="s">
        <v>220</v>
      </c>
      <c r="F173" s="149" t="s">
        <v>221</v>
      </c>
      <c r="G173" s="150">
        <v>44287</v>
      </c>
      <c r="H173" s="150">
        <v>44408</v>
      </c>
      <c r="I173" s="150">
        <v>44174</v>
      </c>
      <c r="J173" s="149" t="s">
        <v>238</v>
      </c>
      <c r="K173" s="149" t="s">
        <v>223</v>
      </c>
      <c r="L173" s="149">
        <v>1080</v>
      </c>
      <c r="M173" s="151">
        <v>6602</v>
      </c>
      <c r="N173" s="149" t="s">
        <v>224</v>
      </c>
      <c r="O173" s="149">
        <v>1.3</v>
      </c>
      <c r="P173" s="151">
        <v>8583</v>
      </c>
      <c r="Q173" s="149">
        <v>45</v>
      </c>
      <c r="R173" s="152">
        <v>600</v>
      </c>
      <c r="S173" s="153"/>
      <c r="T173" s="152">
        <f t="shared" si="2"/>
        <v>9183</v>
      </c>
    </row>
    <row r="174" spans="1:20" ht="75" x14ac:dyDescent="0.25">
      <c r="A174" s="149">
        <v>60176702</v>
      </c>
      <c r="B174" s="148" t="s">
        <v>447</v>
      </c>
      <c r="C174" s="149" t="s">
        <v>448</v>
      </c>
      <c r="D174" s="149" t="s">
        <v>219</v>
      </c>
      <c r="E174" s="149" t="s">
        <v>241</v>
      </c>
      <c r="F174" s="149" t="s">
        <v>257</v>
      </c>
      <c r="G174" s="150">
        <v>44287</v>
      </c>
      <c r="H174" s="150">
        <v>44408</v>
      </c>
      <c r="I174" s="150">
        <v>44174</v>
      </c>
      <c r="J174" s="149" t="s">
        <v>222</v>
      </c>
      <c r="K174" s="149" t="s">
        <v>223</v>
      </c>
      <c r="L174" s="149">
        <v>367</v>
      </c>
      <c r="M174" s="151">
        <v>2573</v>
      </c>
      <c r="N174" s="149" t="s">
        <v>228</v>
      </c>
      <c r="O174" s="149">
        <v>1.1200000000000001</v>
      </c>
      <c r="P174" s="151">
        <v>2882</v>
      </c>
      <c r="Q174" s="149">
        <v>45</v>
      </c>
      <c r="R174" s="152">
        <v>600</v>
      </c>
      <c r="S174" s="153"/>
      <c r="T174" s="152">
        <f t="shared" si="2"/>
        <v>3482</v>
      </c>
    </row>
    <row r="175" spans="1:20" ht="90" x14ac:dyDescent="0.25">
      <c r="A175" s="149">
        <v>60181291</v>
      </c>
      <c r="B175" s="148" t="s">
        <v>449</v>
      </c>
      <c r="C175" s="149" t="s">
        <v>218</v>
      </c>
      <c r="D175" s="149" t="s">
        <v>219</v>
      </c>
      <c r="E175" s="149" t="s">
        <v>244</v>
      </c>
      <c r="F175" s="149" t="s">
        <v>257</v>
      </c>
      <c r="G175" s="150">
        <v>44287</v>
      </c>
      <c r="H175" s="150">
        <v>44408</v>
      </c>
      <c r="I175" s="150">
        <v>44174</v>
      </c>
      <c r="J175" s="149" t="s">
        <v>222</v>
      </c>
      <c r="K175" s="149" t="s">
        <v>308</v>
      </c>
      <c r="L175" s="149">
        <v>140</v>
      </c>
      <c r="M175" s="151">
        <v>724</v>
      </c>
      <c r="N175" s="149" t="s">
        <v>224</v>
      </c>
      <c r="O175" s="149">
        <v>1.3</v>
      </c>
      <c r="P175" s="151">
        <v>941</v>
      </c>
      <c r="Q175" s="149">
        <v>46</v>
      </c>
      <c r="R175" s="152">
        <v>150</v>
      </c>
      <c r="S175" s="153"/>
      <c r="T175" s="152">
        <f t="shared" si="2"/>
        <v>1091</v>
      </c>
    </row>
    <row r="176" spans="1:20" ht="75" x14ac:dyDescent="0.25">
      <c r="A176" s="149">
        <v>60181515</v>
      </c>
      <c r="B176" s="148" t="s">
        <v>450</v>
      </c>
      <c r="C176" s="149" t="s">
        <v>451</v>
      </c>
      <c r="D176" s="149" t="s">
        <v>219</v>
      </c>
      <c r="E176" s="149" t="s">
        <v>241</v>
      </c>
      <c r="F176" s="149" t="s">
        <v>257</v>
      </c>
      <c r="G176" s="150">
        <v>44287</v>
      </c>
      <c r="H176" s="150">
        <v>44408</v>
      </c>
      <c r="I176" s="150">
        <v>44174</v>
      </c>
      <c r="J176" s="149" t="s">
        <v>222</v>
      </c>
      <c r="K176" s="149" t="s">
        <v>223</v>
      </c>
      <c r="L176" s="149">
        <v>402</v>
      </c>
      <c r="M176" s="151">
        <v>2573</v>
      </c>
      <c r="N176" s="149" t="s">
        <v>228</v>
      </c>
      <c r="O176" s="149">
        <v>1.1200000000000001</v>
      </c>
      <c r="P176" s="151">
        <v>2882</v>
      </c>
      <c r="Q176" s="149">
        <v>45</v>
      </c>
      <c r="R176" s="152">
        <v>600</v>
      </c>
      <c r="S176" s="153"/>
      <c r="T176" s="152">
        <f t="shared" si="2"/>
        <v>3482</v>
      </c>
    </row>
    <row r="177" spans="1:20" ht="45" x14ac:dyDescent="0.25">
      <c r="A177" s="149">
        <v>60182192</v>
      </c>
      <c r="B177" s="148" t="s">
        <v>452</v>
      </c>
      <c r="C177" s="149" t="s">
        <v>397</v>
      </c>
      <c r="D177" s="149" t="s">
        <v>219</v>
      </c>
      <c r="E177" s="149" t="s">
        <v>398</v>
      </c>
      <c r="F177" s="149" t="s">
        <v>221</v>
      </c>
      <c r="G177" s="150">
        <v>44287</v>
      </c>
      <c r="H177" s="150">
        <v>44408</v>
      </c>
      <c r="I177" s="150">
        <v>44174</v>
      </c>
      <c r="J177" s="149" t="s">
        <v>222</v>
      </c>
      <c r="K177" s="149" t="s">
        <v>223</v>
      </c>
      <c r="L177" s="149">
        <v>210</v>
      </c>
      <c r="M177" s="151">
        <v>1265</v>
      </c>
      <c r="N177" s="149" t="s">
        <v>233</v>
      </c>
      <c r="O177" s="149">
        <v>1</v>
      </c>
      <c r="P177" s="151">
        <v>1265</v>
      </c>
      <c r="Q177" s="149">
        <v>46</v>
      </c>
      <c r="R177" s="152">
        <v>150</v>
      </c>
      <c r="S177" s="153"/>
      <c r="T177" s="152">
        <f t="shared" si="2"/>
        <v>1415</v>
      </c>
    </row>
    <row r="178" spans="1:20" ht="60" x14ac:dyDescent="0.25">
      <c r="A178" s="149">
        <v>60184346</v>
      </c>
      <c r="B178" s="148" t="s">
        <v>453</v>
      </c>
      <c r="C178" s="149" t="s">
        <v>253</v>
      </c>
      <c r="D178" s="149" t="s">
        <v>219</v>
      </c>
      <c r="E178" s="149" t="s">
        <v>254</v>
      </c>
      <c r="F178" s="149" t="s">
        <v>291</v>
      </c>
      <c r="G178" s="150">
        <v>44287</v>
      </c>
      <c r="H178" s="150">
        <v>44408</v>
      </c>
      <c r="I178" s="150">
        <v>44174</v>
      </c>
      <c r="J178" s="149" t="s">
        <v>238</v>
      </c>
      <c r="K178" s="149" t="s">
        <v>223</v>
      </c>
      <c r="L178" s="149">
        <v>600</v>
      </c>
      <c r="M178" s="151">
        <v>4170</v>
      </c>
      <c r="N178" s="149" t="s">
        <v>228</v>
      </c>
      <c r="O178" s="149">
        <v>1.1200000000000001</v>
      </c>
      <c r="P178" s="151">
        <v>4670</v>
      </c>
      <c r="Q178" s="149">
        <v>45</v>
      </c>
      <c r="R178" s="152">
        <v>600</v>
      </c>
      <c r="S178" s="153"/>
      <c r="T178" s="152">
        <f t="shared" si="2"/>
        <v>5270</v>
      </c>
    </row>
    <row r="179" spans="1:20" ht="60" x14ac:dyDescent="0.25">
      <c r="A179" s="149">
        <v>60184358</v>
      </c>
      <c r="B179" s="148" t="s">
        <v>454</v>
      </c>
      <c r="C179" s="149" t="s">
        <v>253</v>
      </c>
      <c r="D179" s="149" t="s">
        <v>219</v>
      </c>
      <c r="E179" s="149" t="s">
        <v>254</v>
      </c>
      <c r="F179" s="149" t="s">
        <v>291</v>
      </c>
      <c r="G179" s="150">
        <v>44287</v>
      </c>
      <c r="H179" s="150">
        <v>44408</v>
      </c>
      <c r="I179" s="150">
        <v>44174</v>
      </c>
      <c r="J179" s="149" t="s">
        <v>238</v>
      </c>
      <c r="K179" s="149" t="s">
        <v>223</v>
      </c>
      <c r="L179" s="149">
        <v>1170</v>
      </c>
      <c r="M179" s="151">
        <v>6602</v>
      </c>
      <c r="N179" s="149" t="s">
        <v>228</v>
      </c>
      <c r="O179" s="149">
        <v>1.1200000000000001</v>
      </c>
      <c r="P179" s="151">
        <v>7395</v>
      </c>
      <c r="Q179" s="149">
        <v>45</v>
      </c>
      <c r="R179" s="152">
        <v>600</v>
      </c>
      <c r="S179" s="153"/>
      <c r="T179" s="152">
        <f t="shared" si="2"/>
        <v>7995</v>
      </c>
    </row>
    <row r="180" spans="1:20" ht="75" x14ac:dyDescent="0.25">
      <c r="A180" s="149">
        <v>60184371</v>
      </c>
      <c r="B180" s="148" t="s">
        <v>455</v>
      </c>
      <c r="C180" s="149" t="s">
        <v>253</v>
      </c>
      <c r="D180" s="149" t="s">
        <v>219</v>
      </c>
      <c r="E180" s="149" t="s">
        <v>241</v>
      </c>
      <c r="F180" s="149" t="s">
        <v>257</v>
      </c>
      <c r="G180" s="150">
        <v>44287</v>
      </c>
      <c r="H180" s="150">
        <v>44408</v>
      </c>
      <c r="I180" s="150">
        <v>44174</v>
      </c>
      <c r="J180" s="149" t="s">
        <v>238</v>
      </c>
      <c r="K180" s="149" t="s">
        <v>223</v>
      </c>
      <c r="L180" s="149">
        <v>914</v>
      </c>
      <c r="M180" s="151">
        <v>4170</v>
      </c>
      <c r="N180" s="149" t="s">
        <v>228</v>
      </c>
      <c r="O180" s="149">
        <v>1.1200000000000001</v>
      </c>
      <c r="P180" s="151">
        <v>4670</v>
      </c>
      <c r="Q180" s="149">
        <v>45</v>
      </c>
      <c r="R180" s="152">
        <v>600</v>
      </c>
      <c r="S180" s="153"/>
      <c r="T180" s="152">
        <f t="shared" si="2"/>
        <v>5270</v>
      </c>
    </row>
    <row r="181" spans="1:20" ht="75" x14ac:dyDescent="0.25">
      <c r="A181" s="149">
        <v>60184383</v>
      </c>
      <c r="B181" s="148" t="s">
        <v>456</v>
      </c>
      <c r="C181" s="149" t="s">
        <v>253</v>
      </c>
      <c r="D181" s="149" t="s">
        <v>219</v>
      </c>
      <c r="E181" s="149" t="s">
        <v>241</v>
      </c>
      <c r="F181" s="149" t="s">
        <v>257</v>
      </c>
      <c r="G181" s="150">
        <v>44287</v>
      </c>
      <c r="H181" s="150">
        <v>44408</v>
      </c>
      <c r="I181" s="150">
        <v>44174</v>
      </c>
      <c r="J181" s="149" t="s">
        <v>238</v>
      </c>
      <c r="K181" s="149" t="s">
        <v>223</v>
      </c>
      <c r="L181" s="149">
        <v>691</v>
      </c>
      <c r="M181" s="151">
        <v>4170</v>
      </c>
      <c r="N181" s="149" t="s">
        <v>228</v>
      </c>
      <c r="O181" s="149">
        <v>1.1200000000000001</v>
      </c>
      <c r="P181" s="151">
        <v>4670</v>
      </c>
      <c r="Q181" s="149">
        <v>45</v>
      </c>
      <c r="R181" s="152">
        <v>600</v>
      </c>
      <c r="S181" s="153"/>
      <c r="T181" s="152">
        <f t="shared" si="2"/>
        <v>5270</v>
      </c>
    </row>
    <row r="182" spans="1:20" ht="75" x14ac:dyDescent="0.25">
      <c r="A182" s="149">
        <v>60187153</v>
      </c>
      <c r="B182" s="148" t="s">
        <v>457</v>
      </c>
      <c r="C182" s="149" t="s">
        <v>395</v>
      </c>
      <c r="D182" s="149" t="s">
        <v>219</v>
      </c>
      <c r="E182" s="149" t="s">
        <v>241</v>
      </c>
      <c r="F182" s="149" t="s">
        <v>257</v>
      </c>
      <c r="G182" s="150">
        <v>44287</v>
      </c>
      <c r="H182" s="150">
        <v>44408</v>
      </c>
      <c r="I182" s="150">
        <v>44174</v>
      </c>
      <c r="J182" s="149" t="s">
        <v>222</v>
      </c>
      <c r="K182" s="149" t="s">
        <v>223</v>
      </c>
      <c r="L182" s="149">
        <v>367</v>
      </c>
      <c r="M182" s="151">
        <v>1987</v>
      </c>
      <c r="N182" s="149" t="s">
        <v>228</v>
      </c>
      <c r="O182" s="149">
        <v>1.1200000000000001</v>
      </c>
      <c r="P182" s="151">
        <v>2225</v>
      </c>
      <c r="Q182" s="149">
        <v>45</v>
      </c>
      <c r="R182" s="152">
        <v>600</v>
      </c>
      <c r="S182" s="153"/>
      <c r="T182" s="152">
        <f t="shared" si="2"/>
        <v>2825</v>
      </c>
    </row>
    <row r="183" spans="1:20" ht="30" x14ac:dyDescent="0.25">
      <c r="A183" s="149">
        <v>60187906</v>
      </c>
      <c r="B183" s="148" t="s">
        <v>458</v>
      </c>
      <c r="C183" s="149" t="s">
        <v>253</v>
      </c>
      <c r="D183" s="149" t="s">
        <v>219</v>
      </c>
      <c r="E183" s="149" t="s">
        <v>232</v>
      </c>
      <c r="F183" s="149" t="s">
        <v>291</v>
      </c>
      <c r="G183" s="150">
        <v>44287</v>
      </c>
      <c r="H183" s="150">
        <v>44408</v>
      </c>
      <c r="I183" s="150">
        <v>44174</v>
      </c>
      <c r="J183" s="149" t="s">
        <v>222</v>
      </c>
      <c r="K183" s="149" t="s">
        <v>223</v>
      </c>
      <c r="L183" s="149">
        <v>180</v>
      </c>
      <c r="M183" s="151">
        <v>724</v>
      </c>
      <c r="N183" s="149" t="s">
        <v>233</v>
      </c>
      <c r="O183" s="149">
        <v>1</v>
      </c>
      <c r="P183" s="151">
        <v>724</v>
      </c>
      <c r="Q183" s="149">
        <v>46</v>
      </c>
      <c r="R183" s="152">
        <v>150</v>
      </c>
      <c r="S183" s="153"/>
      <c r="T183" s="152">
        <f t="shared" si="2"/>
        <v>874</v>
      </c>
    </row>
    <row r="184" spans="1:20" ht="30" x14ac:dyDescent="0.25">
      <c r="A184" s="149">
        <v>60187918</v>
      </c>
      <c r="B184" s="148" t="s">
        <v>459</v>
      </c>
      <c r="C184" s="149" t="s">
        <v>253</v>
      </c>
      <c r="D184" s="149" t="s">
        <v>219</v>
      </c>
      <c r="E184" s="149" t="s">
        <v>232</v>
      </c>
      <c r="F184" s="149" t="s">
        <v>291</v>
      </c>
      <c r="G184" s="150">
        <v>44287</v>
      </c>
      <c r="H184" s="150">
        <v>44408</v>
      </c>
      <c r="I184" s="150">
        <v>44174</v>
      </c>
      <c r="J184" s="149" t="s">
        <v>222</v>
      </c>
      <c r="K184" s="149" t="s">
        <v>223</v>
      </c>
      <c r="L184" s="149">
        <v>360</v>
      </c>
      <c r="M184" s="151">
        <v>1987</v>
      </c>
      <c r="N184" s="149" t="s">
        <v>460</v>
      </c>
      <c r="O184" s="149">
        <v>1</v>
      </c>
      <c r="P184" s="151">
        <v>1987</v>
      </c>
      <c r="Q184" s="149">
        <v>45</v>
      </c>
      <c r="R184" s="152">
        <v>600</v>
      </c>
      <c r="S184" s="153"/>
      <c r="T184" s="152">
        <f t="shared" si="2"/>
        <v>2587</v>
      </c>
    </row>
    <row r="185" spans="1:20" ht="30" x14ac:dyDescent="0.25">
      <c r="A185" s="149">
        <v>60187931</v>
      </c>
      <c r="B185" s="148" t="s">
        <v>461</v>
      </c>
      <c r="C185" s="149" t="s">
        <v>253</v>
      </c>
      <c r="D185" s="149" t="s">
        <v>219</v>
      </c>
      <c r="E185" s="149" t="s">
        <v>232</v>
      </c>
      <c r="F185" s="149" t="s">
        <v>291</v>
      </c>
      <c r="G185" s="150">
        <v>44287</v>
      </c>
      <c r="H185" s="150">
        <v>44408</v>
      </c>
      <c r="I185" s="150">
        <v>44174</v>
      </c>
      <c r="J185" s="149" t="s">
        <v>222</v>
      </c>
      <c r="K185" s="149" t="s">
        <v>223</v>
      </c>
      <c r="L185" s="149">
        <v>720</v>
      </c>
      <c r="M185" s="151">
        <v>4170</v>
      </c>
      <c r="N185" s="149" t="s">
        <v>233</v>
      </c>
      <c r="O185" s="149">
        <v>1</v>
      </c>
      <c r="P185" s="151">
        <v>4170</v>
      </c>
      <c r="Q185" s="149">
        <v>45</v>
      </c>
      <c r="R185" s="152">
        <v>600</v>
      </c>
      <c r="S185" s="153"/>
      <c r="T185" s="152">
        <f t="shared" si="2"/>
        <v>4770</v>
      </c>
    </row>
    <row r="186" spans="1:20" ht="30" x14ac:dyDescent="0.25">
      <c r="A186" s="149">
        <v>60187943</v>
      </c>
      <c r="B186" s="148" t="s">
        <v>462</v>
      </c>
      <c r="C186" s="149" t="s">
        <v>253</v>
      </c>
      <c r="D186" s="149" t="s">
        <v>219</v>
      </c>
      <c r="E186" s="149" t="s">
        <v>232</v>
      </c>
      <c r="F186" s="149" t="s">
        <v>291</v>
      </c>
      <c r="G186" s="150">
        <v>44287</v>
      </c>
      <c r="H186" s="150">
        <v>44408</v>
      </c>
      <c r="I186" s="150">
        <v>44174</v>
      </c>
      <c r="J186" s="149" t="s">
        <v>222</v>
      </c>
      <c r="K186" s="149" t="s">
        <v>223</v>
      </c>
      <c r="L186" s="149">
        <v>1080</v>
      </c>
      <c r="M186" s="151">
        <v>6602</v>
      </c>
      <c r="N186" s="149" t="s">
        <v>233</v>
      </c>
      <c r="O186" s="149">
        <v>1</v>
      </c>
      <c r="P186" s="151">
        <v>6602</v>
      </c>
      <c r="Q186" s="149">
        <v>45</v>
      </c>
      <c r="R186" s="152">
        <v>600</v>
      </c>
      <c r="S186" s="153"/>
      <c r="T186" s="152">
        <f t="shared" si="2"/>
        <v>7202</v>
      </c>
    </row>
    <row r="187" spans="1:20" ht="135" x14ac:dyDescent="0.25">
      <c r="A187" s="149">
        <v>60188133</v>
      </c>
      <c r="B187" s="148" t="s">
        <v>463</v>
      </c>
      <c r="C187" s="149" t="s">
        <v>270</v>
      </c>
      <c r="D187" s="149" t="s">
        <v>219</v>
      </c>
      <c r="E187" s="149" t="s">
        <v>464</v>
      </c>
      <c r="F187" s="149" t="s">
        <v>221</v>
      </c>
      <c r="G187" s="150">
        <v>44287</v>
      </c>
      <c r="H187" s="150">
        <v>44408</v>
      </c>
      <c r="I187" s="150">
        <v>44174</v>
      </c>
      <c r="J187" s="149" t="s">
        <v>222</v>
      </c>
      <c r="K187" s="149" t="s">
        <v>223</v>
      </c>
      <c r="L187" s="149">
        <v>220</v>
      </c>
      <c r="M187" s="151">
        <v>1265</v>
      </c>
      <c r="N187" s="149" t="s">
        <v>228</v>
      </c>
      <c r="O187" s="149">
        <v>1.1200000000000001</v>
      </c>
      <c r="P187" s="151">
        <v>1417</v>
      </c>
      <c r="Q187" s="149">
        <v>46</v>
      </c>
      <c r="R187" s="152">
        <v>150</v>
      </c>
      <c r="S187" s="153"/>
      <c r="T187" s="152">
        <f t="shared" si="2"/>
        <v>1567</v>
      </c>
    </row>
    <row r="188" spans="1:20" ht="135" x14ac:dyDescent="0.25">
      <c r="A188" s="149">
        <v>60188157</v>
      </c>
      <c r="B188" s="148" t="s">
        <v>465</v>
      </c>
      <c r="C188" s="149" t="s">
        <v>270</v>
      </c>
      <c r="D188" s="149" t="s">
        <v>219</v>
      </c>
      <c r="E188" s="149" t="s">
        <v>464</v>
      </c>
      <c r="F188" s="149" t="s">
        <v>221</v>
      </c>
      <c r="G188" s="150">
        <v>44287</v>
      </c>
      <c r="H188" s="150">
        <v>44408</v>
      </c>
      <c r="I188" s="150">
        <v>44174</v>
      </c>
      <c r="J188" s="149" t="s">
        <v>222</v>
      </c>
      <c r="K188" s="149" t="s">
        <v>223</v>
      </c>
      <c r="L188" s="149">
        <v>284</v>
      </c>
      <c r="M188" s="151">
        <v>1265</v>
      </c>
      <c r="N188" s="149" t="s">
        <v>228</v>
      </c>
      <c r="O188" s="149">
        <v>1.1200000000000001</v>
      </c>
      <c r="P188" s="151">
        <v>1417</v>
      </c>
      <c r="Q188" s="149">
        <v>46</v>
      </c>
      <c r="R188" s="152">
        <v>150</v>
      </c>
      <c r="S188" s="153"/>
      <c r="T188" s="152">
        <f t="shared" si="2"/>
        <v>1567</v>
      </c>
    </row>
    <row r="189" spans="1:20" ht="45" x14ac:dyDescent="0.25">
      <c r="A189" s="149">
        <v>60190541</v>
      </c>
      <c r="B189" s="148" t="s">
        <v>466</v>
      </c>
      <c r="C189" s="149" t="s">
        <v>231</v>
      </c>
      <c r="D189" s="149" t="s">
        <v>219</v>
      </c>
      <c r="E189" s="149" t="s">
        <v>220</v>
      </c>
      <c r="F189" s="149" t="s">
        <v>257</v>
      </c>
      <c r="G189" s="150">
        <v>44287</v>
      </c>
      <c r="H189" s="150">
        <v>44408</v>
      </c>
      <c r="I189" s="150">
        <v>44174</v>
      </c>
      <c r="J189" s="149" t="s">
        <v>222</v>
      </c>
      <c r="K189" s="149" t="s">
        <v>223</v>
      </c>
      <c r="L189" s="149">
        <v>720</v>
      </c>
      <c r="M189" s="151">
        <v>4170</v>
      </c>
      <c r="N189" s="149" t="s">
        <v>224</v>
      </c>
      <c r="O189" s="149">
        <v>1.3</v>
      </c>
      <c r="P189" s="151">
        <v>5421</v>
      </c>
      <c r="Q189" s="149">
        <v>45</v>
      </c>
      <c r="R189" s="152">
        <v>600</v>
      </c>
      <c r="S189" s="153"/>
      <c r="T189" s="152">
        <f t="shared" si="2"/>
        <v>6021</v>
      </c>
    </row>
    <row r="190" spans="1:20" ht="45" x14ac:dyDescent="0.25">
      <c r="A190" s="149">
        <v>60190577</v>
      </c>
      <c r="B190" s="148" t="s">
        <v>467</v>
      </c>
      <c r="C190" s="149" t="s">
        <v>231</v>
      </c>
      <c r="D190" s="149" t="s">
        <v>219</v>
      </c>
      <c r="E190" s="149" t="s">
        <v>220</v>
      </c>
      <c r="F190" s="149" t="s">
        <v>257</v>
      </c>
      <c r="G190" s="150">
        <v>44287</v>
      </c>
      <c r="H190" s="150">
        <v>44408</v>
      </c>
      <c r="I190" s="150">
        <v>44174</v>
      </c>
      <c r="J190" s="149" t="s">
        <v>222</v>
      </c>
      <c r="K190" s="149" t="s">
        <v>223</v>
      </c>
      <c r="L190" s="149">
        <v>1080</v>
      </c>
      <c r="M190" s="151">
        <v>6602</v>
      </c>
      <c r="N190" s="149" t="s">
        <v>224</v>
      </c>
      <c r="O190" s="149">
        <v>1.3</v>
      </c>
      <c r="P190" s="151">
        <v>8583</v>
      </c>
      <c r="Q190" s="149">
        <v>45</v>
      </c>
      <c r="R190" s="152">
        <v>600</v>
      </c>
      <c r="S190" s="153"/>
      <c r="T190" s="152">
        <f t="shared" si="2"/>
        <v>9183</v>
      </c>
    </row>
    <row r="191" spans="1:20" ht="45" x14ac:dyDescent="0.25">
      <c r="A191" s="149">
        <v>60190607</v>
      </c>
      <c r="B191" s="148" t="s">
        <v>468</v>
      </c>
      <c r="C191" s="149" t="s">
        <v>231</v>
      </c>
      <c r="D191" s="149" t="s">
        <v>219</v>
      </c>
      <c r="E191" s="149" t="s">
        <v>220</v>
      </c>
      <c r="F191" s="149" t="s">
        <v>257</v>
      </c>
      <c r="G191" s="150">
        <v>44287</v>
      </c>
      <c r="H191" s="150">
        <v>44408</v>
      </c>
      <c r="I191" s="150">
        <v>44174</v>
      </c>
      <c r="J191" s="149" t="s">
        <v>222</v>
      </c>
      <c r="K191" s="149" t="s">
        <v>223</v>
      </c>
      <c r="L191" s="149">
        <v>1080</v>
      </c>
      <c r="M191" s="151">
        <v>6602</v>
      </c>
      <c r="N191" s="149" t="s">
        <v>224</v>
      </c>
      <c r="O191" s="149">
        <v>1.3</v>
      </c>
      <c r="P191" s="151">
        <v>8583</v>
      </c>
      <c r="Q191" s="149">
        <v>45</v>
      </c>
      <c r="R191" s="152">
        <v>600</v>
      </c>
      <c r="S191" s="153"/>
      <c r="T191" s="152">
        <f t="shared" si="2"/>
        <v>9183</v>
      </c>
    </row>
    <row r="192" spans="1:20" ht="45" x14ac:dyDescent="0.25">
      <c r="A192" s="149">
        <v>60190632</v>
      </c>
      <c r="B192" s="148" t="s">
        <v>469</v>
      </c>
      <c r="C192" s="149" t="s">
        <v>231</v>
      </c>
      <c r="D192" s="149" t="s">
        <v>219</v>
      </c>
      <c r="E192" s="149" t="s">
        <v>220</v>
      </c>
      <c r="F192" s="149" t="s">
        <v>257</v>
      </c>
      <c r="G192" s="150">
        <v>44287</v>
      </c>
      <c r="H192" s="150">
        <v>44408</v>
      </c>
      <c r="I192" s="150">
        <v>44174</v>
      </c>
      <c r="J192" s="149" t="s">
        <v>222</v>
      </c>
      <c r="K192" s="149" t="s">
        <v>223</v>
      </c>
      <c r="L192" s="149">
        <v>720</v>
      </c>
      <c r="M192" s="151">
        <v>4170</v>
      </c>
      <c r="N192" s="149" t="s">
        <v>224</v>
      </c>
      <c r="O192" s="149">
        <v>1.3</v>
      </c>
      <c r="P192" s="151">
        <v>5421</v>
      </c>
      <c r="Q192" s="149">
        <v>45</v>
      </c>
      <c r="R192" s="152">
        <v>600</v>
      </c>
      <c r="S192" s="153"/>
      <c r="T192" s="152">
        <f t="shared" si="2"/>
        <v>6021</v>
      </c>
    </row>
    <row r="193" spans="1:20" ht="60" x14ac:dyDescent="0.25">
      <c r="A193" s="149">
        <v>60300929</v>
      </c>
      <c r="B193" s="148" t="s">
        <v>470</v>
      </c>
      <c r="C193" s="149" t="s">
        <v>270</v>
      </c>
      <c r="D193" s="149" t="s">
        <v>219</v>
      </c>
      <c r="E193" s="149" t="s">
        <v>261</v>
      </c>
      <c r="F193" s="149" t="s">
        <v>257</v>
      </c>
      <c r="G193" s="150">
        <v>44287</v>
      </c>
      <c r="H193" s="150">
        <v>44408</v>
      </c>
      <c r="I193" s="150">
        <v>44174</v>
      </c>
      <c r="J193" s="149" t="s">
        <v>222</v>
      </c>
      <c r="K193" s="149" t="s">
        <v>223</v>
      </c>
      <c r="L193" s="149">
        <v>371</v>
      </c>
      <c r="M193" s="151">
        <v>1987</v>
      </c>
      <c r="N193" s="149" t="s">
        <v>224</v>
      </c>
      <c r="O193" s="149">
        <v>1.3</v>
      </c>
      <c r="P193" s="151">
        <v>2583</v>
      </c>
      <c r="Q193" s="149">
        <v>45</v>
      </c>
      <c r="R193" s="152">
        <v>600</v>
      </c>
      <c r="S193" s="153"/>
      <c r="T193" s="152">
        <f t="shared" si="2"/>
        <v>3183</v>
      </c>
    </row>
    <row r="194" spans="1:20" ht="60" x14ac:dyDescent="0.25">
      <c r="A194" s="149">
        <v>60301545</v>
      </c>
      <c r="B194" s="148" t="s">
        <v>471</v>
      </c>
      <c r="C194" s="149" t="s">
        <v>448</v>
      </c>
      <c r="D194" s="149" t="s">
        <v>219</v>
      </c>
      <c r="E194" s="149" t="s">
        <v>254</v>
      </c>
      <c r="F194" s="149" t="s">
        <v>249</v>
      </c>
      <c r="G194" s="150">
        <v>44287</v>
      </c>
      <c r="H194" s="150">
        <v>44408</v>
      </c>
      <c r="I194" s="150">
        <v>44174</v>
      </c>
      <c r="J194" s="149" t="s">
        <v>222</v>
      </c>
      <c r="K194" s="149" t="s">
        <v>308</v>
      </c>
      <c r="L194" s="149">
        <v>65</v>
      </c>
      <c r="M194" s="151">
        <v>300</v>
      </c>
      <c r="N194" s="149" t="s">
        <v>228</v>
      </c>
      <c r="O194" s="149">
        <v>1.1200000000000001</v>
      </c>
      <c r="P194" s="151">
        <v>336</v>
      </c>
      <c r="Q194" s="149">
        <v>46</v>
      </c>
      <c r="R194" s="152">
        <v>150</v>
      </c>
      <c r="S194" s="153"/>
      <c r="T194" s="152">
        <f t="shared" ref="T194:T257" si="3">P194+R194</f>
        <v>486</v>
      </c>
    </row>
    <row r="195" spans="1:20" ht="30" x14ac:dyDescent="0.25">
      <c r="A195" s="149">
        <v>60302008</v>
      </c>
      <c r="B195" s="148" t="s">
        <v>472</v>
      </c>
      <c r="C195" s="149" t="s">
        <v>473</v>
      </c>
      <c r="D195" s="149" t="s">
        <v>219</v>
      </c>
      <c r="E195" s="149" t="s">
        <v>232</v>
      </c>
      <c r="F195" s="149" t="s">
        <v>221</v>
      </c>
      <c r="G195" s="150">
        <v>44287</v>
      </c>
      <c r="H195" s="150">
        <v>44408</v>
      </c>
      <c r="I195" s="150">
        <v>44174</v>
      </c>
      <c r="J195" s="149" t="s">
        <v>222</v>
      </c>
      <c r="K195" s="149" t="s">
        <v>308</v>
      </c>
      <c r="L195" s="149">
        <v>105</v>
      </c>
      <c r="M195" s="151">
        <v>724</v>
      </c>
      <c r="N195" s="149" t="s">
        <v>233</v>
      </c>
      <c r="O195" s="149">
        <v>1</v>
      </c>
      <c r="P195" s="151">
        <v>724</v>
      </c>
      <c r="Q195" s="149">
        <v>46</v>
      </c>
      <c r="R195" s="152">
        <v>150</v>
      </c>
      <c r="S195" s="153"/>
      <c r="T195" s="152">
        <f t="shared" si="3"/>
        <v>874</v>
      </c>
    </row>
    <row r="196" spans="1:20" ht="45" x14ac:dyDescent="0.25">
      <c r="A196" s="149">
        <v>60303098</v>
      </c>
      <c r="B196" s="148" t="s">
        <v>474</v>
      </c>
      <c r="C196" s="149" t="s">
        <v>331</v>
      </c>
      <c r="D196" s="149" t="s">
        <v>219</v>
      </c>
      <c r="E196" s="149" t="s">
        <v>237</v>
      </c>
      <c r="F196" s="149" t="s">
        <v>257</v>
      </c>
      <c r="G196" s="150">
        <v>44287</v>
      </c>
      <c r="H196" s="150">
        <v>44408</v>
      </c>
      <c r="I196" s="150">
        <v>44174</v>
      </c>
      <c r="J196" s="149" t="s">
        <v>238</v>
      </c>
      <c r="K196" s="149" t="s">
        <v>223</v>
      </c>
      <c r="L196" s="149">
        <v>1080</v>
      </c>
      <c r="M196" s="151">
        <v>6602</v>
      </c>
      <c r="N196" s="149" t="s">
        <v>224</v>
      </c>
      <c r="O196" s="149">
        <v>1.3</v>
      </c>
      <c r="P196" s="151">
        <v>8583</v>
      </c>
      <c r="Q196" s="149">
        <v>45</v>
      </c>
      <c r="R196" s="152">
        <v>600</v>
      </c>
      <c r="S196" s="153"/>
      <c r="T196" s="152">
        <f t="shared" si="3"/>
        <v>9183</v>
      </c>
    </row>
    <row r="197" spans="1:20" ht="30" x14ac:dyDescent="0.25">
      <c r="A197" s="149">
        <v>60303220</v>
      </c>
      <c r="B197" s="148" t="s">
        <v>475</v>
      </c>
      <c r="C197" s="149" t="s">
        <v>331</v>
      </c>
      <c r="D197" s="149" t="s">
        <v>219</v>
      </c>
      <c r="E197" s="149" t="s">
        <v>220</v>
      </c>
      <c r="F197" s="149" t="s">
        <v>257</v>
      </c>
      <c r="G197" s="150">
        <v>44287</v>
      </c>
      <c r="H197" s="150">
        <v>44408</v>
      </c>
      <c r="I197" s="150">
        <v>44174</v>
      </c>
      <c r="J197" s="149" t="s">
        <v>238</v>
      </c>
      <c r="K197" s="149" t="s">
        <v>223</v>
      </c>
      <c r="L197" s="149">
        <v>1080</v>
      </c>
      <c r="M197" s="151">
        <v>6602</v>
      </c>
      <c r="N197" s="149" t="s">
        <v>224</v>
      </c>
      <c r="O197" s="149">
        <v>1.3</v>
      </c>
      <c r="P197" s="151">
        <v>8583</v>
      </c>
      <c r="Q197" s="149">
        <v>45</v>
      </c>
      <c r="R197" s="152">
        <v>600</v>
      </c>
      <c r="S197" s="153"/>
      <c r="T197" s="152">
        <f t="shared" si="3"/>
        <v>9183</v>
      </c>
    </row>
    <row r="198" spans="1:20" ht="90" x14ac:dyDescent="0.25">
      <c r="A198" s="149">
        <v>60304078</v>
      </c>
      <c r="B198" s="148" t="s">
        <v>476</v>
      </c>
      <c r="C198" s="149" t="s">
        <v>218</v>
      </c>
      <c r="D198" s="149" t="s">
        <v>219</v>
      </c>
      <c r="E198" s="149" t="s">
        <v>244</v>
      </c>
      <c r="F198" s="149" t="s">
        <v>221</v>
      </c>
      <c r="G198" s="150">
        <v>44287</v>
      </c>
      <c r="H198" s="150">
        <v>44408</v>
      </c>
      <c r="I198" s="150">
        <v>44174</v>
      </c>
      <c r="J198" s="149" t="s">
        <v>222</v>
      </c>
      <c r="K198" s="149" t="s">
        <v>223</v>
      </c>
      <c r="L198" s="149">
        <v>550</v>
      </c>
      <c r="M198" s="151">
        <v>2573</v>
      </c>
      <c r="N198" s="149" t="s">
        <v>224</v>
      </c>
      <c r="O198" s="149">
        <v>1.3</v>
      </c>
      <c r="P198" s="151">
        <v>3345</v>
      </c>
      <c r="Q198" s="149">
        <v>45</v>
      </c>
      <c r="R198" s="152">
        <v>600</v>
      </c>
      <c r="S198" s="153"/>
      <c r="T198" s="152">
        <f t="shared" si="3"/>
        <v>3945</v>
      </c>
    </row>
    <row r="199" spans="1:20" ht="45" x14ac:dyDescent="0.25">
      <c r="A199" s="149">
        <v>60305642</v>
      </c>
      <c r="B199" s="148" t="s">
        <v>477</v>
      </c>
      <c r="C199" s="149" t="s">
        <v>259</v>
      </c>
      <c r="D199" s="149" t="s">
        <v>219</v>
      </c>
      <c r="E199" s="149" t="s">
        <v>220</v>
      </c>
      <c r="F199" s="149" t="s">
        <v>221</v>
      </c>
      <c r="G199" s="150">
        <v>44287</v>
      </c>
      <c r="H199" s="150">
        <v>44408</v>
      </c>
      <c r="I199" s="150">
        <v>44174</v>
      </c>
      <c r="J199" s="149" t="s">
        <v>222</v>
      </c>
      <c r="K199" s="149" t="s">
        <v>223</v>
      </c>
      <c r="L199" s="149">
        <v>1095</v>
      </c>
      <c r="M199" s="151">
        <v>6602</v>
      </c>
      <c r="N199" s="149" t="s">
        <v>224</v>
      </c>
      <c r="O199" s="149">
        <v>1.3</v>
      </c>
      <c r="P199" s="151">
        <v>8583</v>
      </c>
      <c r="Q199" s="149">
        <v>45</v>
      </c>
      <c r="R199" s="152">
        <v>600</v>
      </c>
      <c r="S199" s="153"/>
      <c r="T199" s="152">
        <f t="shared" si="3"/>
        <v>9183</v>
      </c>
    </row>
    <row r="200" spans="1:20" ht="60" x14ac:dyDescent="0.25">
      <c r="A200" s="149">
        <v>60306129</v>
      </c>
      <c r="B200" s="148" t="s">
        <v>478</v>
      </c>
      <c r="C200" s="149" t="s">
        <v>479</v>
      </c>
      <c r="D200" s="149" t="s">
        <v>219</v>
      </c>
      <c r="E200" s="149" t="s">
        <v>261</v>
      </c>
      <c r="F200" s="149" t="s">
        <v>257</v>
      </c>
      <c r="G200" s="150">
        <v>44287</v>
      </c>
      <c r="H200" s="150">
        <v>44408</v>
      </c>
      <c r="I200" s="150">
        <v>44174</v>
      </c>
      <c r="J200" s="149" t="s">
        <v>222</v>
      </c>
      <c r="K200" s="149" t="s">
        <v>223</v>
      </c>
      <c r="L200" s="149">
        <v>165</v>
      </c>
      <c r="M200" s="151">
        <v>724</v>
      </c>
      <c r="N200" s="149" t="s">
        <v>224</v>
      </c>
      <c r="O200" s="149">
        <v>1.3</v>
      </c>
      <c r="P200" s="151">
        <v>941</v>
      </c>
      <c r="Q200" s="149">
        <v>46</v>
      </c>
      <c r="R200" s="152">
        <v>150</v>
      </c>
      <c r="S200" s="153"/>
      <c r="T200" s="152">
        <f t="shared" si="3"/>
        <v>1091</v>
      </c>
    </row>
    <row r="201" spans="1:20" ht="60" x14ac:dyDescent="0.25">
      <c r="A201" s="149">
        <v>60306130</v>
      </c>
      <c r="B201" s="148" t="s">
        <v>480</v>
      </c>
      <c r="C201" s="149" t="s">
        <v>479</v>
      </c>
      <c r="D201" s="149" t="s">
        <v>219</v>
      </c>
      <c r="E201" s="149" t="s">
        <v>261</v>
      </c>
      <c r="F201" s="149" t="s">
        <v>257</v>
      </c>
      <c r="G201" s="150">
        <v>44287</v>
      </c>
      <c r="H201" s="150">
        <v>44408</v>
      </c>
      <c r="I201" s="150">
        <v>44174</v>
      </c>
      <c r="J201" s="149" t="s">
        <v>222</v>
      </c>
      <c r="K201" s="149" t="s">
        <v>223</v>
      </c>
      <c r="L201" s="149">
        <v>165</v>
      </c>
      <c r="M201" s="151">
        <v>724</v>
      </c>
      <c r="N201" s="149" t="s">
        <v>224</v>
      </c>
      <c r="O201" s="149">
        <v>1.3</v>
      </c>
      <c r="P201" s="151">
        <v>941</v>
      </c>
      <c r="Q201" s="149">
        <v>46</v>
      </c>
      <c r="R201" s="152">
        <v>150</v>
      </c>
      <c r="S201" s="153"/>
      <c r="T201" s="152">
        <f t="shared" si="3"/>
        <v>1091</v>
      </c>
    </row>
    <row r="202" spans="1:20" ht="60" x14ac:dyDescent="0.25">
      <c r="A202" s="149">
        <v>60306154</v>
      </c>
      <c r="B202" s="148" t="s">
        <v>481</v>
      </c>
      <c r="C202" s="149" t="s">
        <v>479</v>
      </c>
      <c r="D202" s="149" t="s">
        <v>219</v>
      </c>
      <c r="E202" s="149" t="s">
        <v>261</v>
      </c>
      <c r="F202" s="149" t="s">
        <v>257</v>
      </c>
      <c r="G202" s="150">
        <v>44287</v>
      </c>
      <c r="H202" s="150">
        <v>44408</v>
      </c>
      <c r="I202" s="150">
        <v>44174</v>
      </c>
      <c r="J202" s="149" t="s">
        <v>222</v>
      </c>
      <c r="K202" s="149" t="s">
        <v>223</v>
      </c>
      <c r="L202" s="149">
        <v>165</v>
      </c>
      <c r="M202" s="151">
        <v>724</v>
      </c>
      <c r="N202" s="149" t="s">
        <v>224</v>
      </c>
      <c r="O202" s="149">
        <v>1.3</v>
      </c>
      <c r="P202" s="151">
        <v>941</v>
      </c>
      <c r="Q202" s="149">
        <v>46</v>
      </c>
      <c r="R202" s="152">
        <v>150</v>
      </c>
      <c r="S202" s="153"/>
      <c r="T202" s="152">
        <f t="shared" si="3"/>
        <v>1091</v>
      </c>
    </row>
    <row r="203" spans="1:20" ht="45" x14ac:dyDescent="0.25">
      <c r="A203" s="149">
        <v>60306968</v>
      </c>
      <c r="B203" s="148" t="s">
        <v>482</v>
      </c>
      <c r="C203" s="149" t="s">
        <v>247</v>
      </c>
      <c r="D203" s="149" t="s">
        <v>219</v>
      </c>
      <c r="E203" s="149" t="s">
        <v>398</v>
      </c>
      <c r="F203" s="149" t="s">
        <v>257</v>
      </c>
      <c r="G203" s="150">
        <v>44287</v>
      </c>
      <c r="H203" s="150">
        <v>44408</v>
      </c>
      <c r="I203" s="150">
        <v>44174</v>
      </c>
      <c r="J203" s="149" t="s">
        <v>222</v>
      </c>
      <c r="K203" s="149" t="s">
        <v>223</v>
      </c>
      <c r="L203" s="149">
        <v>122</v>
      </c>
      <c r="M203" s="151">
        <v>724</v>
      </c>
      <c r="N203" s="149" t="s">
        <v>233</v>
      </c>
      <c r="O203" s="149">
        <v>1</v>
      </c>
      <c r="P203" s="151">
        <v>724</v>
      </c>
      <c r="Q203" s="149">
        <v>46</v>
      </c>
      <c r="R203" s="152">
        <v>150</v>
      </c>
      <c r="S203" s="153"/>
      <c r="T203" s="152">
        <f t="shared" si="3"/>
        <v>874</v>
      </c>
    </row>
    <row r="204" spans="1:20" ht="60" x14ac:dyDescent="0.25">
      <c r="A204" s="149">
        <v>60307602</v>
      </c>
      <c r="B204" s="148" t="s">
        <v>483</v>
      </c>
      <c r="C204" s="149" t="s">
        <v>331</v>
      </c>
      <c r="D204" s="149" t="s">
        <v>219</v>
      </c>
      <c r="E204" s="149" t="s">
        <v>265</v>
      </c>
      <c r="F204" s="149" t="s">
        <v>335</v>
      </c>
      <c r="G204" s="150">
        <v>44287</v>
      </c>
      <c r="H204" s="150">
        <v>44408</v>
      </c>
      <c r="I204" s="150">
        <v>44174</v>
      </c>
      <c r="J204" s="149" t="s">
        <v>238</v>
      </c>
      <c r="K204" s="149" t="s">
        <v>223</v>
      </c>
      <c r="L204" s="149">
        <v>180</v>
      </c>
      <c r="M204" s="151">
        <v>724</v>
      </c>
      <c r="N204" s="149" t="s">
        <v>224</v>
      </c>
      <c r="O204" s="149">
        <v>1.3</v>
      </c>
      <c r="P204" s="151">
        <v>941</v>
      </c>
      <c r="Q204" s="149">
        <v>46</v>
      </c>
      <c r="R204" s="152">
        <v>150</v>
      </c>
      <c r="S204" s="153"/>
      <c r="T204" s="152">
        <f t="shared" si="3"/>
        <v>1091</v>
      </c>
    </row>
    <row r="205" spans="1:20" ht="30" x14ac:dyDescent="0.25">
      <c r="A205" s="149">
        <v>60307778</v>
      </c>
      <c r="B205" s="148" t="s">
        <v>484</v>
      </c>
      <c r="C205" s="149" t="s">
        <v>362</v>
      </c>
      <c r="D205" s="149" t="s">
        <v>219</v>
      </c>
      <c r="E205" s="149" t="s">
        <v>220</v>
      </c>
      <c r="F205" s="149" t="s">
        <v>333</v>
      </c>
      <c r="G205" s="150">
        <v>44287</v>
      </c>
      <c r="H205" s="150">
        <v>44408</v>
      </c>
      <c r="I205" s="150">
        <v>44174</v>
      </c>
      <c r="J205" s="149" t="s">
        <v>238</v>
      </c>
      <c r="K205" s="149" t="s">
        <v>223</v>
      </c>
      <c r="L205" s="149">
        <v>360</v>
      </c>
      <c r="M205" s="151">
        <v>1987</v>
      </c>
      <c r="N205" s="149" t="s">
        <v>224</v>
      </c>
      <c r="O205" s="149">
        <v>1.3</v>
      </c>
      <c r="P205" s="151">
        <v>2583</v>
      </c>
      <c r="Q205" s="149">
        <v>45</v>
      </c>
      <c r="R205" s="152">
        <v>600</v>
      </c>
      <c r="S205" s="153"/>
      <c r="T205" s="152">
        <f t="shared" si="3"/>
        <v>3183</v>
      </c>
    </row>
    <row r="206" spans="1:20" ht="60" x14ac:dyDescent="0.25">
      <c r="A206" s="149">
        <v>60308126</v>
      </c>
      <c r="B206" s="148" t="s">
        <v>485</v>
      </c>
      <c r="C206" s="149" t="s">
        <v>270</v>
      </c>
      <c r="D206" s="149" t="s">
        <v>219</v>
      </c>
      <c r="E206" s="149" t="s">
        <v>261</v>
      </c>
      <c r="F206" s="149" t="s">
        <v>257</v>
      </c>
      <c r="G206" s="150">
        <v>44287</v>
      </c>
      <c r="H206" s="150">
        <v>44408</v>
      </c>
      <c r="I206" s="150">
        <v>44174</v>
      </c>
      <c r="J206" s="149" t="s">
        <v>222</v>
      </c>
      <c r="K206" s="149" t="s">
        <v>223</v>
      </c>
      <c r="L206" s="149">
        <v>361</v>
      </c>
      <c r="M206" s="151">
        <v>1987</v>
      </c>
      <c r="N206" s="149" t="s">
        <v>224</v>
      </c>
      <c r="O206" s="149">
        <v>1.3</v>
      </c>
      <c r="P206" s="151">
        <v>2583</v>
      </c>
      <c r="Q206" s="149">
        <v>45</v>
      </c>
      <c r="R206" s="152">
        <v>600</v>
      </c>
      <c r="S206" s="153"/>
      <c r="T206" s="152">
        <f t="shared" si="3"/>
        <v>3183</v>
      </c>
    </row>
    <row r="207" spans="1:20" ht="60" x14ac:dyDescent="0.25">
      <c r="A207" s="149">
        <v>60308199</v>
      </c>
      <c r="B207" s="148" t="s">
        <v>486</v>
      </c>
      <c r="C207" s="149" t="s">
        <v>487</v>
      </c>
      <c r="D207" s="149" t="s">
        <v>219</v>
      </c>
      <c r="E207" s="149" t="s">
        <v>254</v>
      </c>
      <c r="F207" s="149" t="s">
        <v>221</v>
      </c>
      <c r="G207" s="150">
        <v>44287</v>
      </c>
      <c r="H207" s="150">
        <v>44408</v>
      </c>
      <c r="I207" s="150">
        <v>44174</v>
      </c>
      <c r="J207" s="149" t="s">
        <v>222</v>
      </c>
      <c r="K207" s="149" t="s">
        <v>223</v>
      </c>
      <c r="L207" s="149">
        <v>240</v>
      </c>
      <c r="M207" s="151">
        <v>1265</v>
      </c>
      <c r="N207" s="149" t="s">
        <v>228</v>
      </c>
      <c r="O207" s="149">
        <v>1.1200000000000001</v>
      </c>
      <c r="P207" s="151">
        <v>2225</v>
      </c>
      <c r="Q207" s="149">
        <v>46</v>
      </c>
      <c r="R207" s="152">
        <v>150</v>
      </c>
      <c r="S207" s="153"/>
      <c r="T207" s="152">
        <f t="shared" si="3"/>
        <v>2375</v>
      </c>
    </row>
    <row r="208" spans="1:20" ht="60" x14ac:dyDescent="0.25">
      <c r="A208" s="149">
        <v>60308618</v>
      </c>
      <c r="B208" s="148" t="s">
        <v>488</v>
      </c>
      <c r="C208" s="149" t="s">
        <v>231</v>
      </c>
      <c r="D208" s="149" t="s">
        <v>219</v>
      </c>
      <c r="E208" s="149" t="s">
        <v>261</v>
      </c>
      <c r="F208" s="149" t="s">
        <v>221</v>
      </c>
      <c r="G208" s="150">
        <v>44287</v>
      </c>
      <c r="H208" s="150">
        <v>44408</v>
      </c>
      <c r="I208" s="150">
        <v>44174</v>
      </c>
      <c r="J208" s="149" t="s">
        <v>238</v>
      </c>
      <c r="K208" s="149" t="s">
        <v>223</v>
      </c>
      <c r="L208" s="149">
        <v>1080</v>
      </c>
      <c r="M208" s="151">
        <v>6602</v>
      </c>
      <c r="N208" s="149" t="s">
        <v>224</v>
      </c>
      <c r="O208" s="149">
        <v>1.3</v>
      </c>
      <c r="P208" s="151">
        <v>8583</v>
      </c>
      <c r="Q208" s="149">
        <v>45</v>
      </c>
      <c r="R208" s="152">
        <v>600</v>
      </c>
      <c r="S208" s="153"/>
      <c r="T208" s="152">
        <f t="shared" si="3"/>
        <v>9183</v>
      </c>
    </row>
    <row r="209" spans="1:20" ht="60" x14ac:dyDescent="0.25">
      <c r="A209" s="149">
        <v>60308631</v>
      </c>
      <c r="B209" s="148" t="s">
        <v>489</v>
      </c>
      <c r="C209" s="149" t="s">
        <v>231</v>
      </c>
      <c r="D209" s="149" t="s">
        <v>219</v>
      </c>
      <c r="E209" s="149" t="s">
        <v>261</v>
      </c>
      <c r="F209" s="149" t="s">
        <v>221</v>
      </c>
      <c r="G209" s="150">
        <v>44287</v>
      </c>
      <c r="H209" s="150">
        <v>44408</v>
      </c>
      <c r="I209" s="150">
        <v>44174</v>
      </c>
      <c r="J209" s="149" t="s">
        <v>238</v>
      </c>
      <c r="K209" s="149" t="s">
        <v>223</v>
      </c>
      <c r="L209" s="149">
        <v>540</v>
      </c>
      <c r="M209" s="151">
        <v>2573</v>
      </c>
      <c r="N209" s="149" t="s">
        <v>224</v>
      </c>
      <c r="O209" s="149">
        <v>1.3</v>
      </c>
      <c r="P209" s="151">
        <v>3345</v>
      </c>
      <c r="Q209" s="149">
        <v>45</v>
      </c>
      <c r="R209" s="152">
        <v>600</v>
      </c>
      <c r="S209" s="153"/>
      <c r="T209" s="152">
        <f t="shared" si="3"/>
        <v>3945</v>
      </c>
    </row>
    <row r="210" spans="1:20" ht="60" x14ac:dyDescent="0.25">
      <c r="A210" s="149">
        <v>60308643</v>
      </c>
      <c r="B210" s="148" t="s">
        <v>490</v>
      </c>
      <c r="C210" s="149" t="s">
        <v>231</v>
      </c>
      <c r="D210" s="149" t="s">
        <v>219</v>
      </c>
      <c r="E210" s="149" t="s">
        <v>261</v>
      </c>
      <c r="F210" s="149" t="s">
        <v>221</v>
      </c>
      <c r="G210" s="150">
        <v>44287</v>
      </c>
      <c r="H210" s="150">
        <v>44408</v>
      </c>
      <c r="I210" s="150">
        <v>44174</v>
      </c>
      <c r="J210" s="149" t="s">
        <v>238</v>
      </c>
      <c r="K210" s="149" t="s">
        <v>223</v>
      </c>
      <c r="L210" s="149">
        <v>720</v>
      </c>
      <c r="M210" s="151">
        <v>4170</v>
      </c>
      <c r="N210" s="149" t="s">
        <v>224</v>
      </c>
      <c r="O210" s="149">
        <v>1.3</v>
      </c>
      <c r="P210" s="151">
        <v>5421</v>
      </c>
      <c r="Q210" s="149">
        <v>45</v>
      </c>
      <c r="R210" s="152">
        <v>600</v>
      </c>
      <c r="S210" s="153"/>
      <c r="T210" s="152">
        <f t="shared" si="3"/>
        <v>6021</v>
      </c>
    </row>
    <row r="211" spans="1:20" ht="30" x14ac:dyDescent="0.25">
      <c r="A211" s="149">
        <v>60308692</v>
      </c>
      <c r="B211" s="148" t="s">
        <v>491</v>
      </c>
      <c r="C211" s="149" t="s">
        <v>231</v>
      </c>
      <c r="D211" s="149" t="s">
        <v>219</v>
      </c>
      <c r="E211" s="149" t="s">
        <v>410</v>
      </c>
      <c r="F211" s="149" t="s">
        <v>221</v>
      </c>
      <c r="G211" s="150">
        <v>44287</v>
      </c>
      <c r="H211" s="150">
        <v>44408</v>
      </c>
      <c r="I211" s="150">
        <v>44174</v>
      </c>
      <c r="J211" s="149" t="s">
        <v>222</v>
      </c>
      <c r="K211" s="149" t="s">
        <v>223</v>
      </c>
      <c r="L211" s="149">
        <v>540</v>
      </c>
      <c r="M211" s="151">
        <v>2573</v>
      </c>
      <c r="N211" s="149" t="s">
        <v>492</v>
      </c>
      <c r="O211" s="149">
        <v>1.72</v>
      </c>
      <c r="P211" s="151">
        <v>4425</v>
      </c>
      <c r="Q211" s="149">
        <v>45</v>
      </c>
      <c r="R211" s="152">
        <v>600</v>
      </c>
      <c r="S211" s="153"/>
      <c r="T211" s="152">
        <f t="shared" si="3"/>
        <v>5025</v>
      </c>
    </row>
    <row r="212" spans="1:20" ht="30" x14ac:dyDescent="0.25">
      <c r="A212" s="149">
        <v>60308709</v>
      </c>
      <c r="B212" s="148" t="s">
        <v>493</v>
      </c>
      <c r="C212" s="149" t="s">
        <v>231</v>
      </c>
      <c r="D212" s="149" t="s">
        <v>219</v>
      </c>
      <c r="E212" s="149" t="s">
        <v>410</v>
      </c>
      <c r="F212" s="149" t="s">
        <v>221</v>
      </c>
      <c r="G212" s="150">
        <v>44287</v>
      </c>
      <c r="H212" s="150">
        <v>44408</v>
      </c>
      <c r="I212" s="150">
        <v>44174</v>
      </c>
      <c r="J212" s="149" t="s">
        <v>222</v>
      </c>
      <c r="K212" s="149" t="s">
        <v>223</v>
      </c>
      <c r="L212" s="149">
        <v>360</v>
      </c>
      <c r="M212" s="151">
        <v>1987</v>
      </c>
      <c r="N212" s="149" t="s">
        <v>492</v>
      </c>
      <c r="O212" s="149">
        <v>1.72</v>
      </c>
      <c r="P212" s="151">
        <v>3417</v>
      </c>
      <c r="Q212" s="149">
        <v>45</v>
      </c>
      <c r="R212" s="152">
        <v>600</v>
      </c>
      <c r="S212" s="153"/>
      <c r="T212" s="152">
        <f t="shared" si="3"/>
        <v>4017</v>
      </c>
    </row>
    <row r="213" spans="1:20" ht="30" x14ac:dyDescent="0.25">
      <c r="A213" s="149">
        <v>60308710</v>
      </c>
      <c r="B213" s="148" t="s">
        <v>494</v>
      </c>
      <c r="C213" s="149" t="s">
        <v>231</v>
      </c>
      <c r="D213" s="149" t="s">
        <v>219</v>
      </c>
      <c r="E213" s="149" t="s">
        <v>410</v>
      </c>
      <c r="F213" s="149" t="s">
        <v>221</v>
      </c>
      <c r="G213" s="150">
        <v>44287</v>
      </c>
      <c r="H213" s="150">
        <v>44408</v>
      </c>
      <c r="I213" s="150">
        <v>44174</v>
      </c>
      <c r="J213" s="149" t="s">
        <v>222</v>
      </c>
      <c r="K213" s="149" t="s">
        <v>223</v>
      </c>
      <c r="L213" s="149">
        <v>540</v>
      </c>
      <c r="M213" s="151">
        <v>2573</v>
      </c>
      <c r="N213" s="149" t="s">
        <v>492</v>
      </c>
      <c r="O213" s="149">
        <v>1.72</v>
      </c>
      <c r="P213" s="151">
        <v>4425</v>
      </c>
      <c r="Q213" s="149">
        <v>45</v>
      </c>
      <c r="R213" s="152">
        <v>600</v>
      </c>
      <c r="S213" s="153"/>
      <c r="T213" s="152">
        <f t="shared" si="3"/>
        <v>5025</v>
      </c>
    </row>
    <row r="214" spans="1:20" ht="30" x14ac:dyDescent="0.25">
      <c r="A214" s="149">
        <v>60308722</v>
      </c>
      <c r="B214" s="148" t="s">
        <v>495</v>
      </c>
      <c r="C214" s="149" t="s">
        <v>231</v>
      </c>
      <c r="D214" s="149" t="s">
        <v>219</v>
      </c>
      <c r="E214" s="149" t="s">
        <v>410</v>
      </c>
      <c r="F214" s="149" t="s">
        <v>221</v>
      </c>
      <c r="G214" s="150">
        <v>44287</v>
      </c>
      <c r="H214" s="150">
        <v>44408</v>
      </c>
      <c r="I214" s="150">
        <v>44174</v>
      </c>
      <c r="J214" s="149" t="s">
        <v>238</v>
      </c>
      <c r="K214" s="149" t="s">
        <v>223</v>
      </c>
      <c r="L214" s="149">
        <v>360</v>
      </c>
      <c r="M214" s="151">
        <v>1987</v>
      </c>
      <c r="N214" s="149" t="s">
        <v>492</v>
      </c>
      <c r="O214" s="149">
        <v>1.72</v>
      </c>
      <c r="P214" s="151">
        <v>3417</v>
      </c>
      <c r="Q214" s="149">
        <v>45</v>
      </c>
      <c r="R214" s="152">
        <v>600</v>
      </c>
      <c r="S214" s="153"/>
      <c r="T214" s="152">
        <f t="shared" si="3"/>
        <v>4017</v>
      </c>
    </row>
    <row r="215" spans="1:20" ht="30" x14ac:dyDescent="0.25">
      <c r="A215" s="149">
        <v>60309106</v>
      </c>
      <c r="B215" s="148" t="s">
        <v>496</v>
      </c>
      <c r="C215" s="149" t="s">
        <v>497</v>
      </c>
      <c r="D215" s="149" t="s">
        <v>219</v>
      </c>
      <c r="E215" s="149" t="s">
        <v>232</v>
      </c>
      <c r="F215" s="149" t="s">
        <v>221</v>
      </c>
      <c r="G215" s="150">
        <v>44287</v>
      </c>
      <c r="H215" s="150">
        <v>44408</v>
      </c>
      <c r="I215" s="150">
        <v>44174</v>
      </c>
      <c r="J215" s="149" t="s">
        <v>222</v>
      </c>
      <c r="K215" s="149" t="s">
        <v>223</v>
      </c>
      <c r="L215" s="149">
        <v>168</v>
      </c>
      <c r="M215" s="151">
        <v>724</v>
      </c>
      <c r="N215" s="149" t="s">
        <v>233</v>
      </c>
      <c r="O215" s="149">
        <v>1</v>
      </c>
      <c r="P215" s="151">
        <v>724</v>
      </c>
      <c r="Q215" s="149">
        <v>46</v>
      </c>
      <c r="R215" s="152">
        <v>150</v>
      </c>
      <c r="S215" s="153"/>
      <c r="T215" s="152">
        <f t="shared" si="3"/>
        <v>874</v>
      </c>
    </row>
    <row r="216" spans="1:20" ht="45" x14ac:dyDescent="0.25">
      <c r="A216" s="149">
        <v>60309209</v>
      </c>
      <c r="B216" s="148" t="s">
        <v>498</v>
      </c>
      <c r="C216" s="149" t="s">
        <v>337</v>
      </c>
      <c r="D216" s="149" t="s">
        <v>219</v>
      </c>
      <c r="E216" s="149" t="s">
        <v>398</v>
      </c>
      <c r="F216" s="149" t="s">
        <v>333</v>
      </c>
      <c r="G216" s="150">
        <v>44287</v>
      </c>
      <c r="H216" s="150">
        <v>44408</v>
      </c>
      <c r="I216" s="150">
        <v>44174</v>
      </c>
      <c r="J216" s="149" t="s">
        <v>238</v>
      </c>
      <c r="K216" s="149" t="s">
        <v>223</v>
      </c>
      <c r="L216" s="149">
        <v>360</v>
      </c>
      <c r="M216" s="151">
        <v>1987</v>
      </c>
      <c r="N216" s="149" t="s">
        <v>233</v>
      </c>
      <c r="O216" s="149">
        <v>1</v>
      </c>
      <c r="P216" s="151">
        <v>1987</v>
      </c>
      <c r="Q216" s="149">
        <v>45</v>
      </c>
      <c r="R216" s="152">
        <v>600</v>
      </c>
      <c r="S216" s="153"/>
      <c r="T216" s="152">
        <f t="shared" si="3"/>
        <v>2587</v>
      </c>
    </row>
    <row r="217" spans="1:20" ht="45" x14ac:dyDescent="0.25">
      <c r="A217" s="149">
        <v>60309210</v>
      </c>
      <c r="B217" s="148" t="s">
        <v>499</v>
      </c>
      <c r="C217" s="149" t="s">
        <v>337</v>
      </c>
      <c r="D217" s="149" t="s">
        <v>219</v>
      </c>
      <c r="E217" s="149" t="s">
        <v>398</v>
      </c>
      <c r="F217" s="149" t="s">
        <v>335</v>
      </c>
      <c r="G217" s="150">
        <v>44287</v>
      </c>
      <c r="H217" s="150">
        <v>44408</v>
      </c>
      <c r="I217" s="150">
        <v>44174</v>
      </c>
      <c r="J217" s="149" t="s">
        <v>238</v>
      </c>
      <c r="K217" s="149" t="s">
        <v>223</v>
      </c>
      <c r="L217" s="149">
        <v>180</v>
      </c>
      <c r="M217" s="151">
        <v>724</v>
      </c>
      <c r="N217" s="149" t="s">
        <v>233</v>
      </c>
      <c r="O217" s="149">
        <v>1</v>
      </c>
      <c r="P217" s="151">
        <v>724</v>
      </c>
      <c r="Q217" s="149">
        <v>46</v>
      </c>
      <c r="R217" s="152">
        <v>150</v>
      </c>
      <c r="S217" s="153"/>
      <c r="T217" s="152">
        <f t="shared" si="3"/>
        <v>874</v>
      </c>
    </row>
    <row r="218" spans="1:20" ht="45" x14ac:dyDescent="0.25">
      <c r="A218" s="149">
        <v>60309337</v>
      </c>
      <c r="B218" s="148" t="s">
        <v>500</v>
      </c>
      <c r="C218" s="149" t="s">
        <v>331</v>
      </c>
      <c r="D218" s="149" t="s">
        <v>219</v>
      </c>
      <c r="E218" s="149" t="s">
        <v>501</v>
      </c>
      <c r="F218" s="149" t="s">
        <v>335</v>
      </c>
      <c r="G218" s="150">
        <v>44287</v>
      </c>
      <c r="H218" s="150">
        <v>44408</v>
      </c>
      <c r="I218" s="150">
        <v>44174</v>
      </c>
      <c r="J218" s="149" t="s">
        <v>238</v>
      </c>
      <c r="K218" s="149" t="s">
        <v>223</v>
      </c>
      <c r="L218" s="149">
        <v>180</v>
      </c>
      <c r="M218" s="151">
        <v>724</v>
      </c>
      <c r="N218" s="149" t="s">
        <v>233</v>
      </c>
      <c r="O218" s="149">
        <v>1</v>
      </c>
      <c r="P218" s="151">
        <v>724</v>
      </c>
      <c r="Q218" s="149">
        <v>46</v>
      </c>
      <c r="R218" s="152">
        <v>150</v>
      </c>
      <c r="S218" s="153"/>
      <c r="T218" s="152">
        <f t="shared" si="3"/>
        <v>874</v>
      </c>
    </row>
    <row r="219" spans="1:20" ht="45" x14ac:dyDescent="0.25">
      <c r="A219" s="149">
        <v>60310029</v>
      </c>
      <c r="B219" s="148" t="s">
        <v>502</v>
      </c>
      <c r="C219" s="149" t="s">
        <v>331</v>
      </c>
      <c r="D219" s="149" t="s">
        <v>219</v>
      </c>
      <c r="E219" s="149" t="s">
        <v>501</v>
      </c>
      <c r="F219" s="149" t="s">
        <v>333</v>
      </c>
      <c r="G219" s="150">
        <v>44287</v>
      </c>
      <c r="H219" s="150">
        <v>44408</v>
      </c>
      <c r="I219" s="150">
        <v>44174</v>
      </c>
      <c r="J219" s="149" t="s">
        <v>238</v>
      </c>
      <c r="K219" s="149" t="s">
        <v>223</v>
      </c>
      <c r="L219" s="149">
        <v>360</v>
      </c>
      <c r="M219" s="151">
        <v>1987</v>
      </c>
      <c r="N219" s="149" t="s">
        <v>233</v>
      </c>
      <c r="O219" s="149">
        <v>1</v>
      </c>
      <c r="P219" s="151">
        <v>1987</v>
      </c>
      <c r="Q219" s="149">
        <v>45</v>
      </c>
      <c r="R219" s="152">
        <v>600</v>
      </c>
      <c r="S219" s="153"/>
      <c r="T219" s="152">
        <f t="shared" si="3"/>
        <v>2587</v>
      </c>
    </row>
    <row r="220" spans="1:20" ht="45" x14ac:dyDescent="0.25">
      <c r="A220" s="149">
        <v>60310388</v>
      </c>
      <c r="B220" s="148" t="s">
        <v>503</v>
      </c>
      <c r="C220" s="149" t="s">
        <v>331</v>
      </c>
      <c r="D220" s="149" t="s">
        <v>219</v>
      </c>
      <c r="E220" s="149" t="s">
        <v>501</v>
      </c>
      <c r="F220" s="149" t="s">
        <v>333</v>
      </c>
      <c r="G220" s="150">
        <v>44287</v>
      </c>
      <c r="H220" s="150">
        <v>44408</v>
      </c>
      <c r="I220" s="150">
        <v>44174</v>
      </c>
      <c r="J220" s="149" t="s">
        <v>238</v>
      </c>
      <c r="K220" s="149" t="s">
        <v>223</v>
      </c>
      <c r="L220" s="149">
        <v>360</v>
      </c>
      <c r="M220" s="151">
        <v>1987</v>
      </c>
      <c r="N220" s="149" t="s">
        <v>233</v>
      </c>
      <c r="O220" s="149">
        <v>1</v>
      </c>
      <c r="P220" s="151">
        <v>1987</v>
      </c>
      <c r="Q220" s="149">
        <v>45</v>
      </c>
      <c r="R220" s="152">
        <v>600</v>
      </c>
      <c r="S220" s="153"/>
      <c r="T220" s="152">
        <f t="shared" si="3"/>
        <v>2587</v>
      </c>
    </row>
    <row r="221" spans="1:20" ht="45" x14ac:dyDescent="0.25">
      <c r="A221" s="149">
        <v>60310510</v>
      </c>
      <c r="B221" s="148" t="s">
        <v>504</v>
      </c>
      <c r="C221" s="149" t="s">
        <v>487</v>
      </c>
      <c r="D221" s="149" t="s">
        <v>219</v>
      </c>
      <c r="E221" s="149" t="s">
        <v>288</v>
      </c>
      <c r="F221" s="149" t="s">
        <v>221</v>
      </c>
      <c r="G221" s="150">
        <v>44287</v>
      </c>
      <c r="H221" s="150">
        <v>44408</v>
      </c>
      <c r="I221" s="150">
        <v>44174</v>
      </c>
      <c r="J221" s="149" t="s">
        <v>222</v>
      </c>
      <c r="K221" s="149" t="s">
        <v>223</v>
      </c>
      <c r="L221" s="149">
        <v>360</v>
      </c>
      <c r="M221" s="151">
        <v>1987</v>
      </c>
      <c r="N221" s="149" t="s">
        <v>233</v>
      </c>
      <c r="O221" s="149">
        <v>1</v>
      </c>
      <c r="P221" s="151">
        <v>1987</v>
      </c>
      <c r="Q221" s="149">
        <v>45</v>
      </c>
      <c r="R221" s="152">
        <v>600</v>
      </c>
      <c r="S221" s="153"/>
      <c r="T221" s="152">
        <f t="shared" si="3"/>
        <v>2587</v>
      </c>
    </row>
    <row r="222" spans="1:20" ht="30" x14ac:dyDescent="0.25">
      <c r="A222" s="149">
        <v>60310571</v>
      </c>
      <c r="B222" s="148" t="s">
        <v>505</v>
      </c>
      <c r="C222" s="149" t="s">
        <v>298</v>
      </c>
      <c r="D222" s="149" t="s">
        <v>219</v>
      </c>
      <c r="E222" s="149" t="s">
        <v>232</v>
      </c>
      <c r="F222" s="149" t="s">
        <v>257</v>
      </c>
      <c r="G222" s="150">
        <v>44287</v>
      </c>
      <c r="H222" s="150">
        <v>44408</v>
      </c>
      <c r="I222" s="150">
        <v>44174</v>
      </c>
      <c r="J222" s="149" t="s">
        <v>222</v>
      </c>
      <c r="K222" s="149" t="s">
        <v>223</v>
      </c>
      <c r="L222" s="149">
        <v>122</v>
      </c>
      <c r="M222" s="151">
        <v>724</v>
      </c>
      <c r="N222" s="149" t="s">
        <v>233</v>
      </c>
      <c r="O222" s="149">
        <v>1</v>
      </c>
      <c r="P222" s="151">
        <v>724</v>
      </c>
      <c r="Q222" s="149">
        <v>46</v>
      </c>
      <c r="R222" s="152">
        <v>150</v>
      </c>
      <c r="S222" s="153"/>
      <c r="T222" s="152">
        <f t="shared" si="3"/>
        <v>874</v>
      </c>
    </row>
    <row r="223" spans="1:20" ht="45" x14ac:dyDescent="0.25">
      <c r="A223" s="149">
        <v>60311022</v>
      </c>
      <c r="B223" s="148" t="s">
        <v>506</v>
      </c>
      <c r="C223" s="149" t="s">
        <v>487</v>
      </c>
      <c r="D223" s="149" t="s">
        <v>219</v>
      </c>
      <c r="E223" s="149" t="s">
        <v>288</v>
      </c>
      <c r="F223" s="149" t="s">
        <v>221</v>
      </c>
      <c r="G223" s="150">
        <v>44287</v>
      </c>
      <c r="H223" s="150">
        <v>44408</v>
      </c>
      <c r="I223" s="150">
        <v>44174</v>
      </c>
      <c r="J223" s="149" t="s">
        <v>222</v>
      </c>
      <c r="K223" s="149" t="s">
        <v>223</v>
      </c>
      <c r="L223" s="149">
        <v>360</v>
      </c>
      <c r="M223" s="151">
        <v>1987</v>
      </c>
      <c r="N223" s="149" t="s">
        <v>233</v>
      </c>
      <c r="O223" s="149">
        <v>1</v>
      </c>
      <c r="P223" s="151">
        <v>1987</v>
      </c>
      <c r="Q223" s="149">
        <v>45</v>
      </c>
      <c r="R223" s="152">
        <v>600</v>
      </c>
      <c r="S223" s="153"/>
      <c r="T223" s="152">
        <f t="shared" si="3"/>
        <v>2587</v>
      </c>
    </row>
    <row r="224" spans="1:20" ht="60" x14ac:dyDescent="0.25">
      <c r="A224" s="149">
        <v>60311046</v>
      </c>
      <c r="B224" s="148" t="s">
        <v>507</v>
      </c>
      <c r="C224" s="149" t="s">
        <v>337</v>
      </c>
      <c r="D224" s="149" t="s">
        <v>219</v>
      </c>
      <c r="E224" s="149" t="s">
        <v>265</v>
      </c>
      <c r="F224" s="149" t="s">
        <v>333</v>
      </c>
      <c r="G224" s="150">
        <v>44287</v>
      </c>
      <c r="H224" s="150">
        <v>44408</v>
      </c>
      <c r="I224" s="150">
        <v>44174</v>
      </c>
      <c r="J224" s="149" t="s">
        <v>238</v>
      </c>
      <c r="K224" s="149" t="s">
        <v>223</v>
      </c>
      <c r="L224" s="149">
        <v>360</v>
      </c>
      <c r="M224" s="151">
        <v>1987</v>
      </c>
      <c r="N224" s="149" t="s">
        <v>224</v>
      </c>
      <c r="O224" s="149">
        <v>1.3</v>
      </c>
      <c r="P224" s="151">
        <v>2583</v>
      </c>
      <c r="Q224" s="149">
        <v>45</v>
      </c>
      <c r="R224" s="152">
        <v>600</v>
      </c>
      <c r="S224" s="153"/>
      <c r="T224" s="152">
        <f t="shared" si="3"/>
        <v>3183</v>
      </c>
    </row>
    <row r="225" spans="1:20" ht="60" x14ac:dyDescent="0.25">
      <c r="A225" s="149">
        <v>60311071</v>
      </c>
      <c r="B225" s="148" t="s">
        <v>508</v>
      </c>
      <c r="C225" s="149" t="s">
        <v>337</v>
      </c>
      <c r="D225" s="149" t="s">
        <v>219</v>
      </c>
      <c r="E225" s="149" t="s">
        <v>265</v>
      </c>
      <c r="F225" s="149" t="s">
        <v>335</v>
      </c>
      <c r="G225" s="150">
        <v>44287</v>
      </c>
      <c r="H225" s="150">
        <v>44408</v>
      </c>
      <c r="I225" s="150">
        <v>44174</v>
      </c>
      <c r="J225" s="149" t="s">
        <v>238</v>
      </c>
      <c r="K225" s="149" t="s">
        <v>223</v>
      </c>
      <c r="L225" s="149">
        <v>180</v>
      </c>
      <c r="M225" s="151">
        <v>724</v>
      </c>
      <c r="N225" s="149" t="s">
        <v>224</v>
      </c>
      <c r="O225" s="149">
        <v>1.3</v>
      </c>
      <c r="P225" s="151">
        <v>941</v>
      </c>
      <c r="Q225" s="149">
        <v>46</v>
      </c>
      <c r="R225" s="152">
        <v>150</v>
      </c>
      <c r="S225" s="153"/>
      <c r="T225" s="152">
        <f t="shared" si="3"/>
        <v>1091</v>
      </c>
    </row>
    <row r="226" spans="1:20" ht="60" x14ac:dyDescent="0.25">
      <c r="A226" s="149">
        <v>60311083</v>
      </c>
      <c r="B226" s="148" t="s">
        <v>509</v>
      </c>
      <c r="C226" s="149" t="s">
        <v>337</v>
      </c>
      <c r="D226" s="149" t="s">
        <v>219</v>
      </c>
      <c r="E226" s="149" t="s">
        <v>265</v>
      </c>
      <c r="F226" s="149" t="s">
        <v>335</v>
      </c>
      <c r="G226" s="150">
        <v>44287</v>
      </c>
      <c r="H226" s="150">
        <v>44408</v>
      </c>
      <c r="I226" s="150">
        <v>44174</v>
      </c>
      <c r="J226" s="149" t="s">
        <v>238</v>
      </c>
      <c r="K226" s="149" t="s">
        <v>223</v>
      </c>
      <c r="L226" s="149">
        <v>180</v>
      </c>
      <c r="M226" s="151">
        <v>724</v>
      </c>
      <c r="N226" s="149" t="s">
        <v>224</v>
      </c>
      <c r="O226" s="149">
        <v>1.3</v>
      </c>
      <c r="P226" s="151">
        <v>941</v>
      </c>
      <c r="Q226" s="149">
        <v>46</v>
      </c>
      <c r="R226" s="152">
        <v>150</v>
      </c>
      <c r="S226" s="153"/>
      <c r="T226" s="152">
        <f t="shared" si="3"/>
        <v>1091</v>
      </c>
    </row>
    <row r="227" spans="1:20" ht="30" x14ac:dyDescent="0.25">
      <c r="A227" s="149">
        <v>60311137</v>
      </c>
      <c r="B227" s="148" t="s">
        <v>510</v>
      </c>
      <c r="C227" s="149" t="s">
        <v>473</v>
      </c>
      <c r="D227" s="149" t="s">
        <v>219</v>
      </c>
      <c r="E227" s="149" t="s">
        <v>232</v>
      </c>
      <c r="F227" s="149" t="s">
        <v>221</v>
      </c>
      <c r="G227" s="150">
        <v>44287</v>
      </c>
      <c r="H227" s="150">
        <v>44408</v>
      </c>
      <c r="I227" s="150">
        <v>44174</v>
      </c>
      <c r="J227" s="149" t="s">
        <v>222</v>
      </c>
      <c r="K227" s="149" t="s">
        <v>223</v>
      </c>
      <c r="L227" s="149">
        <v>170</v>
      </c>
      <c r="M227" s="151">
        <v>724</v>
      </c>
      <c r="N227" s="149" t="s">
        <v>233</v>
      </c>
      <c r="O227" s="149">
        <v>1</v>
      </c>
      <c r="P227" s="151">
        <v>724</v>
      </c>
      <c r="Q227" s="149">
        <v>46</v>
      </c>
      <c r="R227" s="152">
        <v>150</v>
      </c>
      <c r="S227" s="153"/>
      <c r="T227" s="152">
        <f t="shared" si="3"/>
        <v>874</v>
      </c>
    </row>
    <row r="228" spans="1:20" ht="60" x14ac:dyDescent="0.25">
      <c r="A228" s="149">
        <v>60311319</v>
      </c>
      <c r="B228" s="148" t="s">
        <v>511</v>
      </c>
      <c r="C228" s="149" t="s">
        <v>331</v>
      </c>
      <c r="D228" s="149" t="s">
        <v>219</v>
      </c>
      <c r="E228" s="149" t="s">
        <v>265</v>
      </c>
      <c r="F228" s="149" t="s">
        <v>333</v>
      </c>
      <c r="G228" s="150">
        <v>44287</v>
      </c>
      <c r="H228" s="150">
        <v>44408</v>
      </c>
      <c r="I228" s="150">
        <v>44174</v>
      </c>
      <c r="J228" s="149" t="s">
        <v>238</v>
      </c>
      <c r="K228" s="149" t="s">
        <v>223</v>
      </c>
      <c r="L228" s="149">
        <v>360</v>
      </c>
      <c r="M228" s="151">
        <v>1987</v>
      </c>
      <c r="N228" s="149" t="s">
        <v>224</v>
      </c>
      <c r="O228" s="149">
        <v>1.3</v>
      </c>
      <c r="P228" s="151">
        <v>2583</v>
      </c>
      <c r="Q228" s="149">
        <v>45</v>
      </c>
      <c r="R228" s="152">
        <v>600</v>
      </c>
      <c r="S228" s="153"/>
      <c r="T228" s="152">
        <f t="shared" si="3"/>
        <v>3183</v>
      </c>
    </row>
    <row r="229" spans="1:20" ht="60" x14ac:dyDescent="0.25">
      <c r="A229" s="149">
        <v>60311332</v>
      </c>
      <c r="B229" s="148" t="s">
        <v>512</v>
      </c>
      <c r="C229" s="149" t="s">
        <v>337</v>
      </c>
      <c r="D229" s="149" t="s">
        <v>219</v>
      </c>
      <c r="E229" s="149" t="s">
        <v>265</v>
      </c>
      <c r="F229" s="149" t="s">
        <v>333</v>
      </c>
      <c r="G229" s="150">
        <v>44287</v>
      </c>
      <c r="H229" s="150">
        <v>44408</v>
      </c>
      <c r="I229" s="150">
        <v>44174</v>
      </c>
      <c r="J229" s="149" t="s">
        <v>238</v>
      </c>
      <c r="K229" s="149" t="s">
        <v>223</v>
      </c>
      <c r="L229" s="149">
        <v>360</v>
      </c>
      <c r="M229" s="151">
        <v>1987</v>
      </c>
      <c r="N229" s="149" t="s">
        <v>224</v>
      </c>
      <c r="O229" s="149">
        <v>1.3</v>
      </c>
      <c r="P229" s="151">
        <v>2583</v>
      </c>
      <c r="Q229" s="149">
        <v>45</v>
      </c>
      <c r="R229" s="152">
        <v>600</v>
      </c>
      <c r="S229" s="153"/>
      <c r="T229" s="152">
        <f t="shared" si="3"/>
        <v>3183</v>
      </c>
    </row>
    <row r="230" spans="1:20" ht="45" x14ac:dyDescent="0.25">
      <c r="A230" s="149">
        <v>60311642</v>
      </c>
      <c r="B230" s="148" t="s">
        <v>513</v>
      </c>
      <c r="C230" s="149" t="s">
        <v>337</v>
      </c>
      <c r="D230" s="149" t="s">
        <v>219</v>
      </c>
      <c r="E230" s="149" t="s">
        <v>501</v>
      </c>
      <c r="F230" s="149" t="s">
        <v>333</v>
      </c>
      <c r="G230" s="150">
        <v>44287</v>
      </c>
      <c r="H230" s="150">
        <v>44408</v>
      </c>
      <c r="I230" s="150">
        <v>44174</v>
      </c>
      <c r="J230" s="149" t="s">
        <v>238</v>
      </c>
      <c r="K230" s="149" t="s">
        <v>223</v>
      </c>
      <c r="L230" s="149">
        <v>360</v>
      </c>
      <c r="M230" s="151">
        <v>1987</v>
      </c>
      <c r="N230" s="149" t="s">
        <v>233</v>
      </c>
      <c r="O230" s="149">
        <v>1</v>
      </c>
      <c r="P230" s="151">
        <v>1987</v>
      </c>
      <c r="Q230" s="149">
        <v>45</v>
      </c>
      <c r="R230" s="152">
        <v>600</v>
      </c>
      <c r="S230" s="153"/>
      <c r="T230" s="152">
        <f t="shared" si="3"/>
        <v>2587</v>
      </c>
    </row>
    <row r="231" spans="1:20" ht="45" x14ac:dyDescent="0.25">
      <c r="A231" s="149">
        <v>60311654</v>
      </c>
      <c r="B231" s="148" t="s">
        <v>514</v>
      </c>
      <c r="C231" s="149" t="s">
        <v>337</v>
      </c>
      <c r="D231" s="149" t="s">
        <v>219</v>
      </c>
      <c r="E231" s="149" t="s">
        <v>501</v>
      </c>
      <c r="F231" s="149" t="s">
        <v>335</v>
      </c>
      <c r="G231" s="150">
        <v>44287</v>
      </c>
      <c r="H231" s="150">
        <v>44408</v>
      </c>
      <c r="I231" s="150">
        <v>44174</v>
      </c>
      <c r="J231" s="149" t="s">
        <v>238</v>
      </c>
      <c r="K231" s="149" t="s">
        <v>223</v>
      </c>
      <c r="L231" s="149">
        <v>180</v>
      </c>
      <c r="M231" s="151">
        <v>724</v>
      </c>
      <c r="N231" s="149" t="s">
        <v>233</v>
      </c>
      <c r="O231" s="149">
        <v>1</v>
      </c>
      <c r="P231" s="151">
        <v>724</v>
      </c>
      <c r="Q231" s="149">
        <v>46</v>
      </c>
      <c r="R231" s="152">
        <v>150</v>
      </c>
      <c r="S231" s="153"/>
      <c r="T231" s="152">
        <f t="shared" si="3"/>
        <v>874</v>
      </c>
    </row>
    <row r="232" spans="1:20" ht="60" x14ac:dyDescent="0.25">
      <c r="A232" s="149">
        <v>60311745</v>
      </c>
      <c r="B232" s="148" t="s">
        <v>515</v>
      </c>
      <c r="C232" s="149" t="s">
        <v>362</v>
      </c>
      <c r="D232" s="149" t="s">
        <v>219</v>
      </c>
      <c r="E232" s="149" t="s">
        <v>265</v>
      </c>
      <c r="F232" s="149" t="s">
        <v>335</v>
      </c>
      <c r="G232" s="150">
        <v>44287</v>
      </c>
      <c r="H232" s="150">
        <v>44408</v>
      </c>
      <c r="I232" s="150">
        <v>44174</v>
      </c>
      <c r="J232" s="149" t="s">
        <v>238</v>
      </c>
      <c r="K232" s="149" t="s">
        <v>223</v>
      </c>
      <c r="L232" s="149">
        <v>180</v>
      </c>
      <c r="M232" s="151">
        <v>724</v>
      </c>
      <c r="N232" s="149" t="s">
        <v>224</v>
      </c>
      <c r="O232" s="149">
        <v>1.3</v>
      </c>
      <c r="P232" s="151">
        <v>941</v>
      </c>
      <c r="Q232" s="149">
        <v>46</v>
      </c>
      <c r="R232" s="152">
        <v>150</v>
      </c>
      <c r="S232" s="153"/>
      <c r="T232" s="152">
        <f t="shared" si="3"/>
        <v>1091</v>
      </c>
    </row>
    <row r="233" spans="1:20" ht="45" x14ac:dyDescent="0.25">
      <c r="A233" s="149">
        <v>60311769</v>
      </c>
      <c r="B233" s="148" t="s">
        <v>516</v>
      </c>
      <c r="C233" s="149" t="s">
        <v>451</v>
      </c>
      <c r="D233" s="149" t="s">
        <v>219</v>
      </c>
      <c r="E233" s="149" t="s">
        <v>398</v>
      </c>
      <c r="F233" s="149" t="s">
        <v>257</v>
      </c>
      <c r="G233" s="150">
        <v>44287</v>
      </c>
      <c r="H233" s="150">
        <v>44408</v>
      </c>
      <c r="I233" s="150">
        <v>44174</v>
      </c>
      <c r="J233" s="149" t="s">
        <v>222</v>
      </c>
      <c r="K233" s="149" t="s">
        <v>223</v>
      </c>
      <c r="L233" s="149">
        <v>270</v>
      </c>
      <c r="M233" s="151">
        <v>1265</v>
      </c>
      <c r="N233" s="149" t="s">
        <v>233</v>
      </c>
      <c r="O233" s="149">
        <v>1</v>
      </c>
      <c r="P233" s="151">
        <v>1265</v>
      </c>
      <c r="Q233" s="149">
        <v>46</v>
      </c>
      <c r="R233" s="152">
        <v>150</v>
      </c>
      <c r="S233" s="153"/>
      <c r="T233" s="152">
        <f t="shared" si="3"/>
        <v>1415</v>
      </c>
    </row>
    <row r="234" spans="1:20" ht="60" x14ac:dyDescent="0.25">
      <c r="A234" s="149">
        <v>60311782</v>
      </c>
      <c r="B234" s="148" t="s">
        <v>517</v>
      </c>
      <c r="C234" s="149" t="s">
        <v>362</v>
      </c>
      <c r="D234" s="149" t="s">
        <v>219</v>
      </c>
      <c r="E234" s="149" t="s">
        <v>265</v>
      </c>
      <c r="F234" s="149" t="s">
        <v>333</v>
      </c>
      <c r="G234" s="150">
        <v>44287</v>
      </c>
      <c r="H234" s="150">
        <v>44408</v>
      </c>
      <c r="I234" s="150">
        <v>44174</v>
      </c>
      <c r="J234" s="149" t="s">
        <v>238</v>
      </c>
      <c r="K234" s="149" t="s">
        <v>223</v>
      </c>
      <c r="L234" s="149">
        <v>360</v>
      </c>
      <c r="M234" s="151">
        <v>1987</v>
      </c>
      <c r="N234" s="149" t="s">
        <v>224</v>
      </c>
      <c r="O234" s="149">
        <v>1.3</v>
      </c>
      <c r="P234" s="151">
        <v>2583</v>
      </c>
      <c r="Q234" s="149">
        <v>45</v>
      </c>
      <c r="R234" s="152">
        <v>600</v>
      </c>
      <c r="S234" s="153"/>
      <c r="T234" s="152">
        <f t="shared" si="3"/>
        <v>3183</v>
      </c>
    </row>
    <row r="235" spans="1:20" ht="30" x14ac:dyDescent="0.25">
      <c r="A235" s="149">
        <v>60312129</v>
      </c>
      <c r="B235" s="148" t="s">
        <v>518</v>
      </c>
      <c r="C235" s="149" t="s">
        <v>231</v>
      </c>
      <c r="D235" s="149" t="s">
        <v>219</v>
      </c>
      <c r="E235" s="149" t="s">
        <v>410</v>
      </c>
      <c r="F235" s="149" t="s">
        <v>221</v>
      </c>
      <c r="G235" s="150">
        <v>44287</v>
      </c>
      <c r="H235" s="150">
        <v>44408</v>
      </c>
      <c r="I235" s="150">
        <v>44174</v>
      </c>
      <c r="J235" s="149" t="s">
        <v>222</v>
      </c>
      <c r="K235" s="149" t="s">
        <v>223</v>
      </c>
      <c r="L235" s="149">
        <v>720</v>
      </c>
      <c r="M235" s="151">
        <v>4170</v>
      </c>
      <c r="N235" s="149" t="s">
        <v>492</v>
      </c>
      <c r="O235" s="149">
        <v>1.72</v>
      </c>
      <c r="P235" s="151">
        <v>7172</v>
      </c>
      <c r="Q235" s="149">
        <v>45</v>
      </c>
      <c r="R235" s="152">
        <v>600</v>
      </c>
      <c r="S235" s="153"/>
      <c r="T235" s="152">
        <f t="shared" si="3"/>
        <v>7772</v>
      </c>
    </row>
    <row r="236" spans="1:20" ht="30" x14ac:dyDescent="0.25">
      <c r="A236" s="149">
        <v>60312130</v>
      </c>
      <c r="B236" s="148" t="s">
        <v>519</v>
      </c>
      <c r="C236" s="149" t="s">
        <v>231</v>
      </c>
      <c r="D236" s="149" t="s">
        <v>219</v>
      </c>
      <c r="E236" s="149" t="s">
        <v>410</v>
      </c>
      <c r="F236" s="149" t="s">
        <v>221</v>
      </c>
      <c r="G236" s="150">
        <v>44287</v>
      </c>
      <c r="H236" s="150">
        <v>44408</v>
      </c>
      <c r="I236" s="150">
        <v>44174</v>
      </c>
      <c r="J236" s="149" t="s">
        <v>238</v>
      </c>
      <c r="K236" s="149" t="s">
        <v>223</v>
      </c>
      <c r="L236" s="149">
        <v>720</v>
      </c>
      <c r="M236" s="151">
        <v>4170</v>
      </c>
      <c r="N236" s="149" t="s">
        <v>286</v>
      </c>
      <c r="O236" s="149">
        <v>1.72</v>
      </c>
      <c r="P236" s="151">
        <v>7172</v>
      </c>
      <c r="Q236" s="149">
        <v>45</v>
      </c>
      <c r="R236" s="152">
        <v>600</v>
      </c>
      <c r="S236" s="153"/>
      <c r="T236" s="152">
        <f t="shared" si="3"/>
        <v>7772</v>
      </c>
    </row>
    <row r="237" spans="1:20" ht="45" x14ac:dyDescent="0.25">
      <c r="A237" s="149">
        <v>60312142</v>
      </c>
      <c r="B237" s="148" t="s">
        <v>520</v>
      </c>
      <c r="C237" s="149" t="s">
        <v>231</v>
      </c>
      <c r="D237" s="149" t="s">
        <v>219</v>
      </c>
      <c r="E237" s="149" t="s">
        <v>285</v>
      </c>
      <c r="F237" s="149" t="s">
        <v>221</v>
      </c>
      <c r="G237" s="150">
        <v>44287</v>
      </c>
      <c r="H237" s="150">
        <v>44408</v>
      </c>
      <c r="I237" s="150">
        <v>44174</v>
      </c>
      <c r="J237" s="149" t="s">
        <v>238</v>
      </c>
      <c r="K237" s="149" t="s">
        <v>223</v>
      </c>
      <c r="L237" s="149">
        <v>360</v>
      </c>
      <c r="M237" s="151">
        <v>1987</v>
      </c>
      <c r="N237" s="149" t="s">
        <v>286</v>
      </c>
      <c r="O237" s="149">
        <v>1.72</v>
      </c>
      <c r="P237" s="151">
        <v>3417</v>
      </c>
      <c r="Q237" s="149">
        <v>45</v>
      </c>
      <c r="R237" s="152">
        <v>600</v>
      </c>
      <c r="S237" s="153"/>
      <c r="T237" s="152">
        <f t="shared" si="3"/>
        <v>4017</v>
      </c>
    </row>
    <row r="238" spans="1:20" ht="45" x14ac:dyDescent="0.25">
      <c r="A238" s="149">
        <v>60312154</v>
      </c>
      <c r="B238" s="148" t="s">
        <v>521</v>
      </c>
      <c r="C238" s="149" t="s">
        <v>231</v>
      </c>
      <c r="D238" s="149" t="s">
        <v>219</v>
      </c>
      <c r="E238" s="149" t="s">
        <v>285</v>
      </c>
      <c r="F238" s="149" t="s">
        <v>221</v>
      </c>
      <c r="G238" s="150">
        <v>44287</v>
      </c>
      <c r="H238" s="150">
        <v>44408</v>
      </c>
      <c r="I238" s="150">
        <v>44174</v>
      </c>
      <c r="J238" s="149" t="s">
        <v>238</v>
      </c>
      <c r="K238" s="149" t="s">
        <v>223</v>
      </c>
      <c r="L238" s="149">
        <v>540</v>
      </c>
      <c r="M238" s="151">
        <v>2573</v>
      </c>
      <c r="N238" s="149" t="s">
        <v>286</v>
      </c>
      <c r="O238" s="149">
        <v>1.72</v>
      </c>
      <c r="P238" s="151">
        <v>4425</v>
      </c>
      <c r="Q238" s="149">
        <v>45</v>
      </c>
      <c r="R238" s="152">
        <v>600</v>
      </c>
      <c r="S238" s="153"/>
      <c r="T238" s="152">
        <f t="shared" si="3"/>
        <v>5025</v>
      </c>
    </row>
    <row r="239" spans="1:20" ht="60" x14ac:dyDescent="0.25">
      <c r="A239" s="149">
        <v>60312166</v>
      </c>
      <c r="B239" s="148" t="s">
        <v>522</v>
      </c>
      <c r="C239" s="149" t="s">
        <v>231</v>
      </c>
      <c r="D239" s="149" t="s">
        <v>219</v>
      </c>
      <c r="E239" s="149" t="s">
        <v>261</v>
      </c>
      <c r="F239" s="149" t="s">
        <v>221</v>
      </c>
      <c r="G239" s="150">
        <v>44287</v>
      </c>
      <c r="H239" s="150">
        <v>44408</v>
      </c>
      <c r="I239" s="150">
        <v>44174</v>
      </c>
      <c r="J239" s="149" t="s">
        <v>238</v>
      </c>
      <c r="K239" s="149" t="s">
        <v>223</v>
      </c>
      <c r="L239" s="149">
        <v>1080</v>
      </c>
      <c r="M239" s="151">
        <v>6602</v>
      </c>
      <c r="N239" s="149" t="s">
        <v>224</v>
      </c>
      <c r="O239" s="149">
        <v>1.3</v>
      </c>
      <c r="P239" s="151">
        <v>8583</v>
      </c>
      <c r="Q239" s="149">
        <v>45</v>
      </c>
      <c r="R239" s="152">
        <v>600</v>
      </c>
      <c r="S239" s="153"/>
      <c r="T239" s="152">
        <f t="shared" si="3"/>
        <v>9183</v>
      </c>
    </row>
    <row r="240" spans="1:20" ht="60" x14ac:dyDescent="0.25">
      <c r="A240" s="149">
        <v>60312178</v>
      </c>
      <c r="B240" s="148" t="s">
        <v>523</v>
      </c>
      <c r="C240" s="149" t="s">
        <v>231</v>
      </c>
      <c r="D240" s="149" t="s">
        <v>219</v>
      </c>
      <c r="E240" s="149" t="s">
        <v>261</v>
      </c>
      <c r="F240" s="149" t="s">
        <v>221</v>
      </c>
      <c r="G240" s="150">
        <v>44287</v>
      </c>
      <c r="H240" s="150">
        <v>44408</v>
      </c>
      <c r="I240" s="150">
        <v>44174</v>
      </c>
      <c r="J240" s="149" t="s">
        <v>238</v>
      </c>
      <c r="K240" s="149" t="s">
        <v>223</v>
      </c>
      <c r="L240" s="149">
        <v>720</v>
      </c>
      <c r="M240" s="151">
        <v>4170</v>
      </c>
      <c r="N240" s="149" t="s">
        <v>224</v>
      </c>
      <c r="O240" s="149">
        <v>1.3</v>
      </c>
      <c r="P240" s="151">
        <v>5421</v>
      </c>
      <c r="Q240" s="149">
        <v>45</v>
      </c>
      <c r="R240" s="152">
        <v>600</v>
      </c>
      <c r="S240" s="153"/>
      <c r="T240" s="152">
        <f t="shared" si="3"/>
        <v>6021</v>
      </c>
    </row>
    <row r="241" spans="1:20" ht="60" x14ac:dyDescent="0.25">
      <c r="A241" s="149">
        <v>60312191</v>
      </c>
      <c r="B241" s="148" t="s">
        <v>524</v>
      </c>
      <c r="C241" s="149" t="s">
        <v>231</v>
      </c>
      <c r="D241" s="149" t="s">
        <v>219</v>
      </c>
      <c r="E241" s="149" t="s">
        <v>261</v>
      </c>
      <c r="F241" s="149" t="s">
        <v>221</v>
      </c>
      <c r="G241" s="150">
        <v>44287</v>
      </c>
      <c r="H241" s="150">
        <v>44408</v>
      </c>
      <c r="I241" s="150">
        <v>44174</v>
      </c>
      <c r="J241" s="149" t="s">
        <v>238</v>
      </c>
      <c r="K241" s="149" t="s">
        <v>223</v>
      </c>
      <c r="L241" s="149">
        <v>1080</v>
      </c>
      <c r="M241" s="151">
        <v>6602</v>
      </c>
      <c r="N241" s="149" t="s">
        <v>224</v>
      </c>
      <c r="O241" s="149">
        <v>1.3</v>
      </c>
      <c r="P241" s="151">
        <v>8583</v>
      </c>
      <c r="Q241" s="149">
        <v>45</v>
      </c>
      <c r="R241" s="152">
        <v>600</v>
      </c>
      <c r="S241" s="153"/>
      <c r="T241" s="152">
        <f t="shared" si="3"/>
        <v>9183</v>
      </c>
    </row>
    <row r="242" spans="1:20" ht="30" x14ac:dyDescent="0.25">
      <c r="A242" s="147">
        <v>60312348</v>
      </c>
      <c r="B242" s="148" t="s">
        <v>525</v>
      </c>
      <c r="C242" s="149" t="s">
        <v>298</v>
      </c>
      <c r="D242" s="149" t="s">
        <v>219</v>
      </c>
      <c r="E242" s="149" t="s">
        <v>232</v>
      </c>
      <c r="F242" s="149" t="s">
        <v>257</v>
      </c>
      <c r="G242" s="150">
        <v>44287</v>
      </c>
      <c r="H242" s="150">
        <v>44408</v>
      </c>
      <c r="I242" s="150">
        <v>44174</v>
      </c>
      <c r="J242" s="149" t="s">
        <v>222</v>
      </c>
      <c r="K242" s="149" t="s">
        <v>223</v>
      </c>
      <c r="L242" s="149">
        <v>60</v>
      </c>
      <c r="M242" s="151">
        <v>300</v>
      </c>
      <c r="N242" s="149" t="s">
        <v>233</v>
      </c>
      <c r="O242" s="149">
        <v>1</v>
      </c>
      <c r="P242" s="151">
        <v>300</v>
      </c>
      <c r="Q242" s="149">
        <v>46</v>
      </c>
      <c r="R242" s="152">
        <v>150</v>
      </c>
      <c r="S242" s="153"/>
      <c r="T242" s="152">
        <f t="shared" si="3"/>
        <v>450</v>
      </c>
    </row>
    <row r="243" spans="1:20" ht="45" x14ac:dyDescent="0.25">
      <c r="A243" s="149">
        <v>60312506</v>
      </c>
      <c r="B243" s="148" t="s">
        <v>526</v>
      </c>
      <c r="C243" s="149" t="s">
        <v>247</v>
      </c>
      <c r="D243" s="149" t="s">
        <v>219</v>
      </c>
      <c r="E243" s="149" t="s">
        <v>288</v>
      </c>
      <c r="F243" s="149" t="s">
        <v>221</v>
      </c>
      <c r="G243" s="150">
        <v>44287</v>
      </c>
      <c r="H243" s="150">
        <v>44408</v>
      </c>
      <c r="I243" s="150">
        <v>44174</v>
      </c>
      <c r="J243" s="149" t="s">
        <v>222</v>
      </c>
      <c r="K243" s="149" t="s">
        <v>223</v>
      </c>
      <c r="L243" s="149">
        <v>500</v>
      </c>
      <c r="M243" s="151">
        <v>2573</v>
      </c>
      <c r="N243" s="149" t="s">
        <v>233</v>
      </c>
      <c r="O243" s="149">
        <v>1</v>
      </c>
      <c r="P243" s="151">
        <v>2573</v>
      </c>
      <c r="Q243" s="149">
        <v>45</v>
      </c>
      <c r="R243" s="152">
        <v>600</v>
      </c>
      <c r="S243" s="153"/>
      <c r="T243" s="152">
        <f t="shared" si="3"/>
        <v>3173</v>
      </c>
    </row>
    <row r="244" spans="1:20" ht="45" x14ac:dyDescent="0.25">
      <c r="A244" s="149">
        <v>60313079</v>
      </c>
      <c r="B244" s="148" t="s">
        <v>527</v>
      </c>
      <c r="C244" s="149" t="s">
        <v>231</v>
      </c>
      <c r="D244" s="149" t="s">
        <v>219</v>
      </c>
      <c r="E244" s="149" t="s">
        <v>501</v>
      </c>
      <c r="F244" s="149" t="s">
        <v>335</v>
      </c>
      <c r="G244" s="150">
        <v>44287</v>
      </c>
      <c r="H244" s="150">
        <v>44408</v>
      </c>
      <c r="I244" s="150">
        <v>44174</v>
      </c>
      <c r="J244" s="149" t="s">
        <v>238</v>
      </c>
      <c r="K244" s="149" t="s">
        <v>223</v>
      </c>
      <c r="L244" s="149">
        <v>180</v>
      </c>
      <c r="M244" s="151">
        <v>724</v>
      </c>
      <c r="N244" s="149" t="s">
        <v>233</v>
      </c>
      <c r="O244" s="149">
        <v>1</v>
      </c>
      <c r="P244" s="151">
        <v>724</v>
      </c>
      <c r="Q244" s="149">
        <v>46</v>
      </c>
      <c r="R244" s="152">
        <v>150</v>
      </c>
      <c r="S244" s="153"/>
      <c r="T244" s="152">
        <f t="shared" si="3"/>
        <v>874</v>
      </c>
    </row>
    <row r="245" spans="1:20" ht="45" x14ac:dyDescent="0.25">
      <c r="A245" s="149">
        <v>60313250</v>
      </c>
      <c r="B245" s="148" t="s">
        <v>528</v>
      </c>
      <c r="C245" s="149" t="s">
        <v>331</v>
      </c>
      <c r="D245" s="149" t="s">
        <v>219</v>
      </c>
      <c r="E245" s="149" t="s">
        <v>501</v>
      </c>
      <c r="F245" s="149" t="s">
        <v>333</v>
      </c>
      <c r="G245" s="150">
        <v>44287</v>
      </c>
      <c r="H245" s="150">
        <v>44408</v>
      </c>
      <c r="I245" s="150">
        <v>44174</v>
      </c>
      <c r="J245" s="149" t="s">
        <v>238</v>
      </c>
      <c r="K245" s="149" t="s">
        <v>223</v>
      </c>
      <c r="L245" s="149">
        <v>360</v>
      </c>
      <c r="M245" s="151">
        <v>1987</v>
      </c>
      <c r="N245" s="149" t="s">
        <v>233</v>
      </c>
      <c r="O245" s="149">
        <v>1</v>
      </c>
      <c r="P245" s="151">
        <v>1987</v>
      </c>
      <c r="Q245" s="149">
        <v>45</v>
      </c>
      <c r="R245" s="152">
        <v>600</v>
      </c>
      <c r="S245" s="153"/>
      <c r="T245" s="152">
        <f t="shared" si="3"/>
        <v>2587</v>
      </c>
    </row>
    <row r="246" spans="1:20" ht="45" x14ac:dyDescent="0.25">
      <c r="A246" s="149">
        <v>60313298</v>
      </c>
      <c r="B246" s="148" t="s">
        <v>529</v>
      </c>
      <c r="C246" s="149" t="s">
        <v>331</v>
      </c>
      <c r="D246" s="149" t="s">
        <v>219</v>
      </c>
      <c r="E246" s="149" t="s">
        <v>501</v>
      </c>
      <c r="F246" s="149" t="s">
        <v>335</v>
      </c>
      <c r="G246" s="150">
        <v>44287</v>
      </c>
      <c r="H246" s="150">
        <v>44408</v>
      </c>
      <c r="I246" s="150">
        <v>44174</v>
      </c>
      <c r="J246" s="149" t="s">
        <v>238</v>
      </c>
      <c r="K246" s="149" t="s">
        <v>223</v>
      </c>
      <c r="L246" s="149">
        <v>180</v>
      </c>
      <c r="M246" s="151">
        <v>724</v>
      </c>
      <c r="N246" s="149" t="s">
        <v>233</v>
      </c>
      <c r="O246" s="149">
        <v>1</v>
      </c>
      <c r="P246" s="151">
        <v>724</v>
      </c>
      <c r="Q246" s="149">
        <v>46</v>
      </c>
      <c r="R246" s="152">
        <v>150</v>
      </c>
      <c r="S246" s="153"/>
      <c r="T246" s="152">
        <f t="shared" si="3"/>
        <v>874</v>
      </c>
    </row>
    <row r="247" spans="1:20" ht="45" x14ac:dyDescent="0.25">
      <c r="A247" s="149">
        <v>60313456</v>
      </c>
      <c r="B247" s="148" t="s">
        <v>530</v>
      </c>
      <c r="C247" s="149" t="s">
        <v>231</v>
      </c>
      <c r="D247" s="149" t="s">
        <v>219</v>
      </c>
      <c r="E247" s="149" t="s">
        <v>501</v>
      </c>
      <c r="F247" s="149" t="s">
        <v>335</v>
      </c>
      <c r="G247" s="150">
        <v>44287</v>
      </c>
      <c r="H247" s="150">
        <v>44408</v>
      </c>
      <c r="I247" s="150">
        <v>44174</v>
      </c>
      <c r="J247" s="149" t="s">
        <v>238</v>
      </c>
      <c r="K247" s="149" t="s">
        <v>223</v>
      </c>
      <c r="L247" s="149">
        <v>180</v>
      </c>
      <c r="M247" s="151">
        <v>724</v>
      </c>
      <c r="N247" s="149" t="s">
        <v>233</v>
      </c>
      <c r="O247" s="149">
        <v>1</v>
      </c>
      <c r="P247" s="151">
        <v>724</v>
      </c>
      <c r="Q247" s="149">
        <v>46</v>
      </c>
      <c r="R247" s="152">
        <v>150</v>
      </c>
      <c r="S247" s="153"/>
      <c r="T247" s="152">
        <f t="shared" si="3"/>
        <v>874</v>
      </c>
    </row>
    <row r="248" spans="1:20" ht="45" x14ac:dyDescent="0.25">
      <c r="A248" s="149">
        <v>60313900</v>
      </c>
      <c r="B248" s="148" t="s">
        <v>531</v>
      </c>
      <c r="C248" s="149" t="s">
        <v>331</v>
      </c>
      <c r="D248" s="149" t="s">
        <v>219</v>
      </c>
      <c r="E248" s="149" t="s">
        <v>501</v>
      </c>
      <c r="F248" s="149" t="s">
        <v>335</v>
      </c>
      <c r="G248" s="150">
        <v>44287</v>
      </c>
      <c r="H248" s="150">
        <v>44408</v>
      </c>
      <c r="I248" s="150">
        <v>44174</v>
      </c>
      <c r="J248" s="149" t="s">
        <v>238</v>
      </c>
      <c r="K248" s="149" t="s">
        <v>223</v>
      </c>
      <c r="L248" s="149">
        <v>180</v>
      </c>
      <c r="M248" s="151">
        <v>724</v>
      </c>
      <c r="N248" s="149" t="s">
        <v>233</v>
      </c>
      <c r="O248" s="149">
        <v>1</v>
      </c>
      <c r="P248" s="151">
        <v>724</v>
      </c>
      <c r="Q248" s="149">
        <v>46</v>
      </c>
      <c r="R248" s="152">
        <v>150</v>
      </c>
      <c r="S248" s="153"/>
      <c r="T248" s="152">
        <f t="shared" si="3"/>
        <v>874</v>
      </c>
    </row>
    <row r="249" spans="1:20" ht="60" x14ac:dyDescent="0.25">
      <c r="A249" s="149">
        <v>60313973</v>
      </c>
      <c r="B249" s="148" t="s">
        <v>532</v>
      </c>
      <c r="C249" s="149" t="s">
        <v>533</v>
      </c>
      <c r="D249" s="149" t="s">
        <v>219</v>
      </c>
      <c r="E249" s="149" t="s">
        <v>254</v>
      </c>
      <c r="F249" s="149" t="s">
        <v>221</v>
      </c>
      <c r="G249" s="150">
        <v>44287</v>
      </c>
      <c r="H249" s="150">
        <v>44408</v>
      </c>
      <c r="I249" s="150">
        <v>44174</v>
      </c>
      <c r="J249" s="149" t="s">
        <v>222</v>
      </c>
      <c r="K249" s="149" t="s">
        <v>223</v>
      </c>
      <c r="L249" s="149">
        <v>150</v>
      </c>
      <c r="M249" s="151">
        <v>724</v>
      </c>
      <c r="N249" s="149" t="s">
        <v>228</v>
      </c>
      <c r="O249" s="149">
        <v>1.1200000000000001</v>
      </c>
      <c r="P249" s="151">
        <v>811</v>
      </c>
      <c r="Q249" s="149">
        <v>46</v>
      </c>
      <c r="R249" s="152">
        <v>150</v>
      </c>
      <c r="S249" s="153"/>
      <c r="T249" s="152">
        <f t="shared" si="3"/>
        <v>961</v>
      </c>
    </row>
    <row r="250" spans="1:20" ht="45" x14ac:dyDescent="0.25">
      <c r="A250" s="149">
        <v>60314990</v>
      </c>
      <c r="B250" s="148" t="s">
        <v>534</v>
      </c>
      <c r="C250" s="149" t="s">
        <v>231</v>
      </c>
      <c r="D250" s="149" t="s">
        <v>219</v>
      </c>
      <c r="E250" s="149" t="s">
        <v>501</v>
      </c>
      <c r="F250" s="149" t="s">
        <v>333</v>
      </c>
      <c r="G250" s="150">
        <v>44287</v>
      </c>
      <c r="H250" s="150">
        <v>44408</v>
      </c>
      <c r="I250" s="150">
        <v>44174</v>
      </c>
      <c r="J250" s="149" t="s">
        <v>238</v>
      </c>
      <c r="K250" s="149" t="s">
        <v>223</v>
      </c>
      <c r="L250" s="149">
        <v>360</v>
      </c>
      <c r="M250" s="151">
        <v>1987</v>
      </c>
      <c r="N250" s="149" t="s">
        <v>233</v>
      </c>
      <c r="O250" s="149">
        <v>1</v>
      </c>
      <c r="P250" s="151">
        <v>1987</v>
      </c>
      <c r="Q250" s="149">
        <v>45</v>
      </c>
      <c r="R250" s="152">
        <v>600</v>
      </c>
      <c r="S250" s="153"/>
      <c r="T250" s="152">
        <f t="shared" si="3"/>
        <v>2587</v>
      </c>
    </row>
    <row r="251" spans="1:20" ht="45" x14ac:dyDescent="0.25">
      <c r="A251" s="149">
        <v>60316032</v>
      </c>
      <c r="B251" s="148" t="s">
        <v>535</v>
      </c>
      <c r="C251" s="149" t="s">
        <v>536</v>
      </c>
      <c r="D251" s="149" t="s">
        <v>219</v>
      </c>
      <c r="E251" s="149" t="s">
        <v>288</v>
      </c>
      <c r="F251" s="149" t="s">
        <v>221</v>
      </c>
      <c r="G251" s="150">
        <v>44287</v>
      </c>
      <c r="H251" s="150">
        <v>44408</v>
      </c>
      <c r="I251" s="150">
        <v>44174</v>
      </c>
      <c r="J251" s="149" t="s">
        <v>222</v>
      </c>
      <c r="K251" s="149" t="s">
        <v>223</v>
      </c>
      <c r="L251" s="149">
        <v>160</v>
      </c>
      <c r="M251" s="151">
        <v>724</v>
      </c>
      <c r="N251" s="149" t="s">
        <v>233</v>
      </c>
      <c r="O251" s="149">
        <v>1</v>
      </c>
      <c r="P251" s="151">
        <v>724</v>
      </c>
      <c r="Q251" s="149">
        <v>46</v>
      </c>
      <c r="R251" s="152">
        <v>150</v>
      </c>
      <c r="S251" s="153"/>
      <c r="T251" s="152">
        <f t="shared" si="3"/>
        <v>874</v>
      </c>
    </row>
    <row r="252" spans="1:20" ht="45" x14ac:dyDescent="0.25">
      <c r="A252" s="149">
        <v>60316044</v>
      </c>
      <c r="B252" s="148" t="s">
        <v>537</v>
      </c>
      <c r="C252" s="149" t="s">
        <v>337</v>
      </c>
      <c r="D252" s="149" t="s">
        <v>219</v>
      </c>
      <c r="E252" s="149" t="s">
        <v>501</v>
      </c>
      <c r="F252" s="149" t="s">
        <v>335</v>
      </c>
      <c r="G252" s="150">
        <v>44287</v>
      </c>
      <c r="H252" s="150">
        <v>44408</v>
      </c>
      <c r="I252" s="150">
        <v>44174</v>
      </c>
      <c r="J252" s="149" t="s">
        <v>238</v>
      </c>
      <c r="K252" s="149" t="s">
        <v>223</v>
      </c>
      <c r="L252" s="149">
        <v>180</v>
      </c>
      <c r="M252" s="151">
        <v>724</v>
      </c>
      <c r="N252" s="149" t="s">
        <v>233</v>
      </c>
      <c r="O252" s="149">
        <v>1</v>
      </c>
      <c r="P252" s="151">
        <v>724</v>
      </c>
      <c r="Q252" s="149">
        <v>46</v>
      </c>
      <c r="R252" s="152">
        <v>150</v>
      </c>
      <c r="S252" s="153"/>
      <c r="T252" s="152">
        <f t="shared" si="3"/>
        <v>874</v>
      </c>
    </row>
    <row r="253" spans="1:20" ht="60" x14ac:dyDescent="0.25">
      <c r="A253" s="149">
        <v>60316093</v>
      </c>
      <c r="B253" s="148" t="s">
        <v>538</v>
      </c>
      <c r="C253" s="149" t="s">
        <v>253</v>
      </c>
      <c r="D253" s="149" t="s">
        <v>219</v>
      </c>
      <c r="E253" s="149" t="s">
        <v>254</v>
      </c>
      <c r="F253" s="149" t="s">
        <v>221</v>
      </c>
      <c r="G253" s="150">
        <v>44287</v>
      </c>
      <c r="H253" s="150">
        <v>44408</v>
      </c>
      <c r="I253" s="150">
        <v>44174</v>
      </c>
      <c r="J253" s="149" t="s">
        <v>222</v>
      </c>
      <c r="K253" s="149" t="s">
        <v>223</v>
      </c>
      <c r="L253" s="149">
        <v>150</v>
      </c>
      <c r="M253" s="151">
        <v>724</v>
      </c>
      <c r="N253" s="149" t="s">
        <v>228</v>
      </c>
      <c r="O253" s="149">
        <v>1.1200000000000001</v>
      </c>
      <c r="P253" s="151">
        <v>811</v>
      </c>
      <c r="Q253" s="149">
        <v>46</v>
      </c>
      <c r="R253" s="152">
        <v>150</v>
      </c>
      <c r="S253" s="153"/>
      <c r="T253" s="152">
        <f t="shared" si="3"/>
        <v>961</v>
      </c>
    </row>
    <row r="254" spans="1:20" ht="45" x14ac:dyDescent="0.25">
      <c r="A254" s="149">
        <v>60318417</v>
      </c>
      <c r="B254" s="148" t="s">
        <v>539</v>
      </c>
      <c r="C254" s="149" t="s">
        <v>337</v>
      </c>
      <c r="D254" s="149" t="s">
        <v>219</v>
      </c>
      <c r="E254" s="149" t="s">
        <v>501</v>
      </c>
      <c r="F254" s="149" t="s">
        <v>333</v>
      </c>
      <c r="G254" s="150">
        <v>44287</v>
      </c>
      <c r="H254" s="150">
        <v>44408</v>
      </c>
      <c r="I254" s="150">
        <v>44174</v>
      </c>
      <c r="J254" s="149" t="s">
        <v>238</v>
      </c>
      <c r="K254" s="149" t="s">
        <v>223</v>
      </c>
      <c r="L254" s="149">
        <v>360</v>
      </c>
      <c r="M254" s="151">
        <v>1987</v>
      </c>
      <c r="N254" s="149" t="s">
        <v>233</v>
      </c>
      <c r="O254" s="149">
        <v>1</v>
      </c>
      <c r="P254" s="151">
        <v>1987</v>
      </c>
      <c r="Q254" s="149">
        <v>45</v>
      </c>
      <c r="R254" s="152">
        <v>600</v>
      </c>
      <c r="S254" s="153"/>
      <c r="T254" s="152">
        <f t="shared" si="3"/>
        <v>2587</v>
      </c>
    </row>
    <row r="255" spans="1:20" ht="45" x14ac:dyDescent="0.25">
      <c r="A255" s="149">
        <v>60319045</v>
      </c>
      <c r="B255" s="148" t="s">
        <v>540</v>
      </c>
      <c r="C255" s="149" t="s">
        <v>231</v>
      </c>
      <c r="D255" s="149" t="s">
        <v>219</v>
      </c>
      <c r="E255" s="149" t="s">
        <v>285</v>
      </c>
      <c r="F255" s="149" t="s">
        <v>221</v>
      </c>
      <c r="G255" s="150">
        <v>44287</v>
      </c>
      <c r="H255" s="150">
        <v>44408</v>
      </c>
      <c r="I255" s="150">
        <v>44174</v>
      </c>
      <c r="J255" s="149" t="s">
        <v>238</v>
      </c>
      <c r="K255" s="149" t="s">
        <v>223</v>
      </c>
      <c r="L255" s="149">
        <v>540</v>
      </c>
      <c r="M255" s="151">
        <v>2573</v>
      </c>
      <c r="N255" s="149" t="s">
        <v>286</v>
      </c>
      <c r="O255" s="149">
        <v>1.72</v>
      </c>
      <c r="P255" s="151">
        <v>4425</v>
      </c>
      <c r="Q255" s="149">
        <v>45</v>
      </c>
      <c r="R255" s="152">
        <v>600</v>
      </c>
      <c r="S255" s="153"/>
      <c r="T255" s="152">
        <f t="shared" si="3"/>
        <v>5025</v>
      </c>
    </row>
    <row r="256" spans="1:20" ht="60" x14ac:dyDescent="0.25">
      <c r="A256" s="149">
        <v>60319355</v>
      </c>
      <c r="B256" s="148" t="s">
        <v>541</v>
      </c>
      <c r="C256" s="149" t="s">
        <v>253</v>
      </c>
      <c r="D256" s="149" t="s">
        <v>219</v>
      </c>
      <c r="E256" s="149" t="s">
        <v>254</v>
      </c>
      <c r="F256" s="149" t="s">
        <v>221</v>
      </c>
      <c r="G256" s="150">
        <v>44287</v>
      </c>
      <c r="H256" s="150">
        <v>44408</v>
      </c>
      <c r="I256" s="150">
        <v>44174</v>
      </c>
      <c r="J256" s="149" t="s">
        <v>222</v>
      </c>
      <c r="K256" s="149" t="s">
        <v>223</v>
      </c>
      <c r="L256" s="149">
        <v>189</v>
      </c>
      <c r="M256" s="151">
        <v>724</v>
      </c>
      <c r="N256" s="149" t="s">
        <v>228</v>
      </c>
      <c r="O256" s="149">
        <v>1.1200000000000001</v>
      </c>
      <c r="P256" s="151">
        <v>811</v>
      </c>
      <c r="Q256" s="149">
        <v>46</v>
      </c>
      <c r="R256" s="152">
        <v>150</v>
      </c>
      <c r="S256" s="153"/>
      <c r="T256" s="152">
        <f t="shared" si="3"/>
        <v>961</v>
      </c>
    </row>
    <row r="257" spans="1:20" ht="60" x14ac:dyDescent="0.25">
      <c r="A257" s="149">
        <v>60319938</v>
      </c>
      <c r="B257" s="148" t="s">
        <v>542</v>
      </c>
      <c r="C257" s="149" t="s">
        <v>448</v>
      </c>
      <c r="D257" s="149" t="s">
        <v>219</v>
      </c>
      <c r="E257" s="149" t="s">
        <v>261</v>
      </c>
      <c r="F257" s="149" t="s">
        <v>221</v>
      </c>
      <c r="G257" s="150">
        <v>44287</v>
      </c>
      <c r="H257" s="150">
        <v>44408</v>
      </c>
      <c r="I257" s="150">
        <v>44174</v>
      </c>
      <c r="J257" s="149" t="s">
        <v>222</v>
      </c>
      <c r="K257" s="149" t="s">
        <v>223</v>
      </c>
      <c r="L257" s="149">
        <v>360</v>
      </c>
      <c r="M257" s="151">
        <v>1987</v>
      </c>
      <c r="N257" s="149" t="s">
        <v>224</v>
      </c>
      <c r="O257" s="149">
        <v>1.3</v>
      </c>
      <c r="P257" s="151">
        <v>2583</v>
      </c>
      <c r="Q257" s="149">
        <v>45</v>
      </c>
      <c r="R257" s="152">
        <v>600</v>
      </c>
      <c r="S257" s="153"/>
      <c r="T257" s="152">
        <f t="shared" si="3"/>
        <v>3183</v>
      </c>
    </row>
    <row r="258" spans="1:20" ht="45" x14ac:dyDescent="0.25">
      <c r="A258" s="149">
        <v>60320230</v>
      </c>
      <c r="B258" s="148" t="s">
        <v>543</v>
      </c>
      <c r="C258" s="149" t="s">
        <v>544</v>
      </c>
      <c r="D258" s="149" t="s">
        <v>219</v>
      </c>
      <c r="E258" s="149" t="s">
        <v>288</v>
      </c>
      <c r="F258" s="149" t="s">
        <v>221</v>
      </c>
      <c r="G258" s="150">
        <v>44287</v>
      </c>
      <c r="H258" s="150">
        <v>44408</v>
      </c>
      <c r="I258" s="150">
        <v>44174</v>
      </c>
      <c r="J258" s="149" t="s">
        <v>222</v>
      </c>
      <c r="K258" s="149" t="s">
        <v>223</v>
      </c>
      <c r="L258" s="149">
        <v>175</v>
      </c>
      <c r="M258" s="151">
        <v>724</v>
      </c>
      <c r="N258" s="149" t="s">
        <v>233</v>
      </c>
      <c r="O258" s="149">
        <v>1</v>
      </c>
      <c r="P258" s="151">
        <v>724</v>
      </c>
      <c r="Q258" s="149">
        <v>46</v>
      </c>
      <c r="R258" s="152">
        <v>150</v>
      </c>
      <c r="S258" s="153"/>
      <c r="T258" s="152">
        <f t="shared" ref="T258:T321" si="4">P258+R258</f>
        <v>874</v>
      </c>
    </row>
    <row r="259" spans="1:20" ht="60" x14ac:dyDescent="0.25">
      <c r="A259" s="149">
        <v>60320527</v>
      </c>
      <c r="B259" s="148" t="s">
        <v>545</v>
      </c>
      <c r="C259" s="149" t="s">
        <v>448</v>
      </c>
      <c r="D259" s="149" t="s">
        <v>219</v>
      </c>
      <c r="E259" s="149" t="s">
        <v>261</v>
      </c>
      <c r="F259" s="149" t="s">
        <v>221</v>
      </c>
      <c r="G259" s="150">
        <v>44287</v>
      </c>
      <c r="H259" s="150">
        <v>44408</v>
      </c>
      <c r="I259" s="150">
        <v>44174</v>
      </c>
      <c r="J259" s="149" t="s">
        <v>222</v>
      </c>
      <c r="K259" s="149" t="s">
        <v>223</v>
      </c>
      <c r="L259" s="149">
        <v>180</v>
      </c>
      <c r="M259" s="151">
        <v>724</v>
      </c>
      <c r="N259" s="149" t="s">
        <v>224</v>
      </c>
      <c r="O259" s="149">
        <v>1.3</v>
      </c>
      <c r="P259" s="151">
        <v>941</v>
      </c>
      <c r="Q259" s="149">
        <v>46</v>
      </c>
      <c r="R259" s="152">
        <v>150</v>
      </c>
      <c r="S259" s="153"/>
      <c r="T259" s="152">
        <f t="shared" si="4"/>
        <v>1091</v>
      </c>
    </row>
    <row r="260" spans="1:20" ht="45" x14ac:dyDescent="0.25">
      <c r="A260" s="149">
        <v>60322366</v>
      </c>
      <c r="B260" s="148" t="s">
        <v>546</v>
      </c>
      <c r="C260" s="149" t="s">
        <v>451</v>
      </c>
      <c r="D260" s="149" t="s">
        <v>219</v>
      </c>
      <c r="E260" s="149" t="s">
        <v>288</v>
      </c>
      <c r="F260" s="149" t="s">
        <v>257</v>
      </c>
      <c r="G260" s="150">
        <v>44287</v>
      </c>
      <c r="H260" s="150">
        <v>44408</v>
      </c>
      <c r="I260" s="150">
        <v>44174</v>
      </c>
      <c r="J260" s="149" t="s">
        <v>222</v>
      </c>
      <c r="K260" s="149" t="s">
        <v>223</v>
      </c>
      <c r="L260" s="149">
        <v>250</v>
      </c>
      <c r="M260" s="151">
        <v>1265</v>
      </c>
      <c r="N260" s="149" t="s">
        <v>233</v>
      </c>
      <c r="O260" s="149">
        <v>1</v>
      </c>
      <c r="P260" s="151">
        <v>1265</v>
      </c>
      <c r="Q260" s="149">
        <v>46</v>
      </c>
      <c r="R260" s="152">
        <v>150</v>
      </c>
      <c r="S260" s="153"/>
      <c r="T260" s="152">
        <f t="shared" si="4"/>
        <v>1415</v>
      </c>
    </row>
    <row r="261" spans="1:20" ht="45" x14ac:dyDescent="0.25">
      <c r="A261" s="149">
        <v>60322603</v>
      </c>
      <c r="B261" s="148" t="s">
        <v>547</v>
      </c>
      <c r="C261" s="149" t="s">
        <v>231</v>
      </c>
      <c r="D261" s="149" t="s">
        <v>219</v>
      </c>
      <c r="E261" s="149" t="s">
        <v>501</v>
      </c>
      <c r="F261" s="149" t="s">
        <v>333</v>
      </c>
      <c r="G261" s="150">
        <v>44287</v>
      </c>
      <c r="H261" s="150">
        <v>44408</v>
      </c>
      <c r="I261" s="150">
        <v>44174</v>
      </c>
      <c r="J261" s="149" t="s">
        <v>238</v>
      </c>
      <c r="K261" s="149" t="s">
        <v>223</v>
      </c>
      <c r="L261" s="149">
        <v>360</v>
      </c>
      <c r="M261" s="151">
        <v>1987</v>
      </c>
      <c r="N261" s="149" t="s">
        <v>233</v>
      </c>
      <c r="O261" s="149">
        <v>1</v>
      </c>
      <c r="P261" s="151">
        <v>1987</v>
      </c>
      <c r="Q261" s="149">
        <v>45</v>
      </c>
      <c r="R261" s="152">
        <v>600</v>
      </c>
      <c r="S261" s="153"/>
      <c r="T261" s="152">
        <f t="shared" si="4"/>
        <v>2587</v>
      </c>
    </row>
    <row r="262" spans="1:20" ht="60" x14ac:dyDescent="0.25">
      <c r="A262" s="149">
        <v>60323784</v>
      </c>
      <c r="B262" s="148" t="s">
        <v>548</v>
      </c>
      <c r="C262" s="149" t="s">
        <v>270</v>
      </c>
      <c r="D262" s="149" t="s">
        <v>219</v>
      </c>
      <c r="E262" s="149" t="s">
        <v>261</v>
      </c>
      <c r="F262" s="149" t="s">
        <v>257</v>
      </c>
      <c r="G262" s="150">
        <v>44287</v>
      </c>
      <c r="H262" s="150">
        <v>44408</v>
      </c>
      <c r="I262" s="150">
        <v>44174</v>
      </c>
      <c r="J262" s="149" t="s">
        <v>222</v>
      </c>
      <c r="K262" s="149" t="s">
        <v>223</v>
      </c>
      <c r="L262" s="149">
        <v>457</v>
      </c>
      <c r="M262" s="151">
        <v>2573</v>
      </c>
      <c r="N262" s="149" t="s">
        <v>224</v>
      </c>
      <c r="O262" s="149">
        <v>1.3</v>
      </c>
      <c r="P262" s="151">
        <v>3345</v>
      </c>
      <c r="Q262" s="149">
        <v>45</v>
      </c>
      <c r="R262" s="152">
        <v>600</v>
      </c>
      <c r="S262" s="153"/>
      <c r="T262" s="152">
        <f t="shared" si="4"/>
        <v>3945</v>
      </c>
    </row>
    <row r="263" spans="1:20" ht="60" x14ac:dyDescent="0.25">
      <c r="A263" s="149">
        <v>60324144</v>
      </c>
      <c r="B263" s="148" t="s">
        <v>549</v>
      </c>
      <c r="C263" s="149" t="s">
        <v>253</v>
      </c>
      <c r="D263" s="149" t="s">
        <v>219</v>
      </c>
      <c r="E263" s="149" t="s">
        <v>254</v>
      </c>
      <c r="F263" s="149" t="s">
        <v>257</v>
      </c>
      <c r="G263" s="150">
        <v>44287</v>
      </c>
      <c r="H263" s="150">
        <v>44408</v>
      </c>
      <c r="I263" s="150">
        <v>44174</v>
      </c>
      <c r="J263" s="149" t="s">
        <v>222</v>
      </c>
      <c r="K263" s="149" t="s">
        <v>223</v>
      </c>
      <c r="L263" s="149">
        <v>378</v>
      </c>
      <c r="M263" s="151">
        <v>1987</v>
      </c>
      <c r="N263" s="149" t="s">
        <v>228</v>
      </c>
      <c r="O263" s="149">
        <v>1.1200000000000001</v>
      </c>
      <c r="P263" s="151">
        <v>2225</v>
      </c>
      <c r="Q263" s="149">
        <v>45</v>
      </c>
      <c r="R263" s="152">
        <v>600</v>
      </c>
      <c r="S263" s="153"/>
      <c r="T263" s="152">
        <f t="shared" si="4"/>
        <v>2825</v>
      </c>
    </row>
    <row r="264" spans="1:20" ht="60" x14ac:dyDescent="0.25">
      <c r="A264" s="149">
        <v>60324624</v>
      </c>
      <c r="B264" s="148" t="s">
        <v>550</v>
      </c>
      <c r="C264" s="149" t="s">
        <v>231</v>
      </c>
      <c r="D264" s="149" t="s">
        <v>219</v>
      </c>
      <c r="E264" s="149" t="s">
        <v>254</v>
      </c>
      <c r="F264" s="149" t="s">
        <v>257</v>
      </c>
      <c r="G264" s="150">
        <v>44287</v>
      </c>
      <c r="H264" s="150">
        <v>44408</v>
      </c>
      <c r="I264" s="150">
        <v>44174</v>
      </c>
      <c r="J264" s="149" t="s">
        <v>222</v>
      </c>
      <c r="K264" s="149" t="s">
        <v>223</v>
      </c>
      <c r="L264" s="149">
        <v>376</v>
      </c>
      <c r="M264" s="151">
        <v>1987</v>
      </c>
      <c r="N264" s="149" t="s">
        <v>228</v>
      </c>
      <c r="O264" s="149">
        <v>1.1200000000000001</v>
      </c>
      <c r="P264" s="151">
        <v>2225</v>
      </c>
      <c r="Q264" s="149">
        <v>45</v>
      </c>
      <c r="R264" s="152">
        <v>600</v>
      </c>
      <c r="S264" s="153"/>
      <c r="T264" s="152">
        <f t="shared" si="4"/>
        <v>2825</v>
      </c>
    </row>
    <row r="265" spans="1:20" ht="60" x14ac:dyDescent="0.25">
      <c r="A265" s="149">
        <v>60324673</v>
      </c>
      <c r="B265" s="148" t="s">
        <v>551</v>
      </c>
      <c r="C265" s="149" t="s">
        <v>327</v>
      </c>
      <c r="D265" s="149" t="s">
        <v>219</v>
      </c>
      <c r="E265" s="149" t="s">
        <v>254</v>
      </c>
      <c r="F265" s="149" t="s">
        <v>257</v>
      </c>
      <c r="G265" s="150">
        <v>44287</v>
      </c>
      <c r="H265" s="150">
        <v>44408</v>
      </c>
      <c r="I265" s="150">
        <v>44174</v>
      </c>
      <c r="J265" s="149" t="s">
        <v>222</v>
      </c>
      <c r="K265" s="149" t="s">
        <v>223</v>
      </c>
      <c r="L265" s="149">
        <v>378</v>
      </c>
      <c r="M265" s="151">
        <v>1987</v>
      </c>
      <c r="N265" s="149" t="s">
        <v>228</v>
      </c>
      <c r="O265" s="149">
        <v>1.1200000000000001</v>
      </c>
      <c r="P265" s="151">
        <v>2225</v>
      </c>
      <c r="Q265" s="149">
        <v>45</v>
      </c>
      <c r="R265" s="152">
        <v>600</v>
      </c>
      <c r="S265" s="153"/>
      <c r="T265" s="152">
        <f t="shared" si="4"/>
        <v>2825</v>
      </c>
    </row>
    <row r="266" spans="1:20" ht="60" x14ac:dyDescent="0.25">
      <c r="A266" s="149">
        <v>60324946</v>
      </c>
      <c r="B266" s="148" t="s">
        <v>552</v>
      </c>
      <c r="C266" s="149" t="s">
        <v>448</v>
      </c>
      <c r="D266" s="149" t="s">
        <v>219</v>
      </c>
      <c r="E266" s="149" t="s">
        <v>254</v>
      </c>
      <c r="F266" s="149" t="s">
        <v>257</v>
      </c>
      <c r="G266" s="150">
        <v>44287</v>
      </c>
      <c r="H266" s="150">
        <v>44408</v>
      </c>
      <c r="I266" s="150">
        <v>44174</v>
      </c>
      <c r="J266" s="149" t="s">
        <v>222</v>
      </c>
      <c r="K266" s="149" t="s">
        <v>223</v>
      </c>
      <c r="L266" s="149">
        <v>388</v>
      </c>
      <c r="M266" s="151">
        <v>1987</v>
      </c>
      <c r="N266" s="149" t="s">
        <v>228</v>
      </c>
      <c r="O266" s="149">
        <v>1.1200000000000001</v>
      </c>
      <c r="P266" s="151">
        <v>2225</v>
      </c>
      <c r="Q266" s="149">
        <v>45</v>
      </c>
      <c r="R266" s="152">
        <v>600</v>
      </c>
      <c r="S266" s="153"/>
      <c r="T266" s="152">
        <f t="shared" si="4"/>
        <v>2825</v>
      </c>
    </row>
    <row r="267" spans="1:20" ht="60" x14ac:dyDescent="0.25">
      <c r="A267" s="149">
        <v>60325045</v>
      </c>
      <c r="B267" s="148" t="s">
        <v>553</v>
      </c>
      <c r="C267" s="149" t="s">
        <v>319</v>
      </c>
      <c r="D267" s="149" t="s">
        <v>219</v>
      </c>
      <c r="E267" s="149" t="s">
        <v>254</v>
      </c>
      <c r="F267" s="149" t="s">
        <v>257</v>
      </c>
      <c r="G267" s="150">
        <v>44287</v>
      </c>
      <c r="H267" s="150">
        <v>44408</v>
      </c>
      <c r="I267" s="150">
        <v>44174</v>
      </c>
      <c r="J267" s="149" t="s">
        <v>222</v>
      </c>
      <c r="K267" s="149" t="s">
        <v>223</v>
      </c>
      <c r="L267" s="149">
        <v>382</v>
      </c>
      <c r="M267" s="151">
        <v>1987</v>
      </c>
      <c r="N267" s="149" t="s">
        <v>228</v>
      </c>
      <c r="O267" s="149">
        <v>1.1200000000000001</v>
      </c>
      <c r="P267" s="151">
        <v>2225</v>
      </c>
      <c r="Q267" s="149">
        <v>45</v>
      </c>
      <c r="R267" s="152">
        <v>600</v>
      </c>
      <c r="S267" s="153"/>
      <c r="T267" s="152">
        <f t="shared" si="4"/>
        <v>2825</v>
      </c>
    </row>
    <row r="268" spans="1:20" ht="45" x14ac:dyDescent="0.25">
      <c r="A268" s="149">
        <v>60325161</v>
      </c>
      <c r="B268" s="148" t="s">
        <v>554</v>
      </c>
      <c r="C268" s="149" t="s">
        <v>327</v>
      </c>
      <c r="D268" s="149" t="s">
        <v>219</v>
      </c>
      <c r="E268" s="149" t="s">
        <v>288</v>
      </c>
      <c r="F268" s="149" t="s">
        <v>257</v>
      </c>
      <c r="G268" s="150">
        <v>44287</v>
      </c>
      <c r="H268" s="150">
        <v>44408</v>
      </c>
      <c r="I268" s="150">
        <v>44174</v>
      </c>
      <c r="J268" s="149" t="s">
        <v>222</v>
      </c>
      <c r="K268" s="149" t="s">
        <v>223</v>
      </c>
      <c r="L268" s="149">
        <v>142</v>
      </c>
      <c r="M268" s="151">
        <v>724</v>
      </c>
      <c r="N268" s="149" t="s">
        <v>233</v>
      </c>
      <c r="O268" s="149">
        <v>1</v>
      </c>
      <c r="P268" s="151">
        <v>724</v>
      </c>
      <c r="Q268" s="149">
        <v>46</v>
      </c>
      <c r="R268" s="152">
        <v>150</v>
      </c>
      <c r="S268" s="153"/>
      <c r="T268" s="152">
        <f t="shared" si="4"/>
        <v>874</v>
      </c>
    </row>
    <row r="269" spans="1:20" ht="60" x14ac:dyDescent="0.25">
      <c r="A269" s="149">
        <v>60325239</v>
      </c>
      <c r="B269" s="148" t="s">
        <v>555</v>
      </c>
      <c r="C269" s="149" t="s">
        <v>556</v>
      </c>
      <c r="D269" s="149" t="s">
        <v>219</v>
      </c>
      <c r="E269" s="149" t="s">
        <v>254</v>
      </c>
      <c r="F269" s="149" t="s">
        <v>257</v>
      </c>
      <c r="G269" s="150">
        <v>44287</v>
      </c>
      <c r="H269" s="150">
        <v>44408</v>
      </c>
      <c r="I269" s="150">
        <v>44174</v>
      </c>
      <c r="J269" s="149" t="s">
        <v>222</v>
      </c>
      <c r="K269" s="149" t="s">
        <v>223</v>
      </c>
      <c r="L269" s="149">
        <v>370</v>
      </c>
      <c r="M269" s="151">
        <v>1987</v>
      </c>
      <c r="N269" s="149" t="s">
        <v>228</v>
      </c>
      <c r="O269" s="149">
        <v>1.1200000000000001</v>
      </c>
      <c r="P269" s="151">
        <v>2225</v>
      </c>
      <c r="Q269" s="149">
        <v>45</v>
      </c>
      <c r="R269" s="152">
        <v>600</v>
      </c>
      <c r="S269" s="153"/>
      <c r="T269" s="152">
        <f t="shared" si="4"/>
        <v>2825</v>
      </c>
    </row>
    <row r="270" spans="1:20" ht="60" x14ac:dyDescent="0.25">
      <c r="A270" s="149">
        <v>60325252</v>
      </c>
      <c r="B270" s="148" t="s">
        <v>557</v>
      </c>
      <c r="C270" s="149" t="s">
        <v>556</v>
      </c>
      <c r="D270" s="149" t="s">
        <v>219</v>
      </c>
      <c r="E270" s="149" t="s">
        <v>254</v>
      </c>
      <c r="F270" s="149" t="s">
        <v>257</v>
      </c>
      <c r="G270" s="150">
        <v>44287</v>
      </c>
      <c r="H270" s="150">
        <v>44408</v>
      </c>
      <c r="I270" s="150">
        <v>44174</v>
      </c>
      <c r="J270" s="149" t="s">
        <v>222</v>
      </c>
      <c r="K270" s="149" t="s">
        <v>223</v>
      </c>
      <c r="L270" s="149">
        <v>376</v>
      </c>
      <c r="M270" s="151">
        <v>1987</v>
      </c>
      <c r="N270" s="149" t="s">
        <v>228</v>
      </c>
      <c r="O270" s="149">
        <v>1.1200000000000001</v>
      </c>
      <c r="P270" s="151">
        <v>2225</v>
      </c>
      <c r="Q270" s="149">
        <v>45</v>
      </c>
      <c r="R270" s="152">
        <v>600</v>
      </c>
      <c r="S270" s="153"/>
      <c r="T270" s="152">
        <f t="shared" si="4"/>
        <v>2825</v>
      </c>
    </row>
    <row r="271" spans="1:20" ht="60" x14ac:dyDescent="0.25">
      <c r="A271" s="149">
        <v>60325446</v>
      </c>
      <c r="B271" s="148" t="s">
        <v>558</v>
      </c>
      <c r="C271" s="149" t="s">
        <v>218</v>
      </c>
      <c r="D271" s="149" t="s">
        <v>219</v>
      </c>
      <c r="E271" s="149" t="s">
        <v>254</v>
      </c>
      <c r="F271" s="149" t="s">
        <v>257</v>
      </c>
      <c r="G271" s="150">
        <v>44287</v>
      </c>
      <c r="H271" s="150">
        <v>44408</v>
      </c>
      <c r="I271" s="150">
        <v>44174</v>
      </c>
      <c r="J271" s="149" t="s">
        <v>222</v>
      </c>
      <c r="K271" s="149" t="s">
        <v>223</v>
      </c>
      <c r="L271" s="149">
        <v>378</v>
      </c>
      <c r="M271" s="151">
        <v>1987</v>
      </c>
      <c r="N271" s="149" t="s">
        <v>228</v>
      </c>
      <c r="O271" s="149">
        <v>1.1200000000000001</v>
      </c>
      <c r="P271" s="151">
        <v>2225</v>
      </c>
      <c r="Q271" s="149">
        <v>45</v>
      </c>
      <c r="R271" s="152">
        <v>600</v>
      </c>
      <c r="S271" s="153"/>
      <c r="T271" s="152">
        <f t="shared" si="4"/>
        <v>2825</v>
      </c>
    </row>
    <row r="272" spans="1:20" ht="45" x14ac:dyDescent="0.25">
      <c r="A272" s="149">
        <v>60325458</v>
      </c>
      <c r="B272" s="148" t="s">
        <v>559</v>
      </c>
      <c r="C272" s="149" t="s">
        <v>560</v>
      </c>
      <c r="D272" s="149" t="s">
        <v>219</v>
      </c>
      <c r="E272" s="149" t="s">
        <v>220</v>
      </c>
      <c r="F272" s="149" t="s">
        <v>221</v>
      </c>
      <c r="G272" s="150">
        <v>44287</v>
      </c>
      <c r="H272" s="150">
        <v>44408</v>
      </c>
      <c r="I272" s="150">
        <v>44174</v>
      </c>
      <c r="J272" s="149" t="s">
        <v>222</v>
      </c>
      <c r="K272" s="149" t="s">
        <v>223</v>
      </c>
      <c r="L272" s="149">
        <v>160</v>
      </c>
      <c r="M272" s="151">
        <v>724</v>
      </c>
      <c r="N272" s="149" t="s">
        <v>224</v>
      </c>
      <c r="O272" s="149">
        <v>1.3</v>
      </c>
      <c r="P272" s="151">
        <v>941</v>
      </c>
      <c r="Q272" s="149">
        <v>46</v>
      </c>
      <c r="R272" s="152">
        <v>150</v>
      </c>
      <c r="S272" s="153"/>
      <c r="T272" s="152">
        <f t="shared" si="4"/>
        <v>1091</v>
      </c>
    </row>
    <row r="273" spans="1:20" ht="45" x14ac:dyDescent="0.25">
      <c r="A273" s="149">
        <v>60325501</v>
      </c>
      <c r="B273" s="148" t="s">
        <v>561</v>
      </c>
      <c r="C273" s="149" t="s">
        <v>560</v>
      </c>
      <c r="D273" s="149" t="s">
        <v>219</v>
      </c>
      <c r="E273" s="149" t="s">
        <v>220</v>
      </c>
      <c r="F273" s="149" t="s">
        <v>221</v>
      </c>
      <c r="G273" s="150">
        <v>44287</v>
      </c>
      <c r="H273" s="150">
        <v>44408</v>
      </c>
      <c r="I273" s="150">
        <v>44174</v>
      </c>
      <c r="J273" s="149" t="s">
        <v>222</v>
      </c>
      <c r="K273" s="149" t="s">
        <v>223</v>
      </c>
      <c r="L273" s="149">
        <v>320</v>
      </c>
      <c r="M273" s="151">
        <v>1987</v>
      </c>
      <c r="N273" s="149" t="s">
        <v>224</v>
      </c>
      <c r="O273" s="149">
        <v>1.3</v>
      </c>
      <c r="P273" s="151">
        <v>2583</v>
      </c>
      <c r="Q273" s="149">
        <v>46</v>
      </c>
      <c r="R273" s="152">
        <v>150</v>
      </c>
      <c r="S273" s="153"/>
      <c r="T273" s="152">
        <f t="shared" si="4"/>
        <v>2733</v>
      </c>
    </row>
    <row r="274" spans="1:20" ht="60" x14ac:dyDescent="0.25">
      <c r="A274" s="149">
        <v>60325537</v>
      </c>
      <c r="B274" s="148" t="s">
        <v>562</v>
      </c>
      <c r="C274" s="149" t="s">
        <v>448</v>
      </c>
      <c r="D274" s="149" t="s">
        <v>219</v>
      </c>
      <c r="E274" s="149" t="s">
        <v>254</v>
      </c>
      <c r="F274" s="149" t="s">
        <v>257</v>
      </c>
      <c r="G274" s="150">
        <v>44287</v>
      </c>
      <c r="H274" s="150">
        <v>44408</v>
      </c>
      <c r="I274" s="150">
        <v>44174</v>
      </c>
      <c r="J274" s="149" t="s">
        <v>222</v>
      </c>
      <c r="K274" s="149" t="s">
        <v>223</v>
      </c>
      <c r="L274" s="149">
        <v>407</v>
      </c>
      <c r="M274" s="151">
        <v>2573</v>
      </c>
      <c r="N274" s="149" t="s">
        <v>228</v>
      </c>
      <c r="O274" s="149">
        <v>1.1200000000000001</v>
      </c>
      <c r="P274" s="151">
        <v>2882</v>
      </c>
      <c r="Q274" s="149">
        <v>45</v>
      </c>
      <c r="R274" s="152">
        <v>600</v>
      </c>
      <c r="S274" s="153"/>
      <c r="T274" s="152">
        <f t="shared" si="4"/>
        <v>3482</v>
      </c>
    </row>
    <row r="275" spans="1:20" ht="60" x14ac:dyDescent="0.25">
      <c r="A275" s="149">
        <v>60325902</v>
      </c>
      <c r="B275" s="148" t="s">
        <v>563</v>
      </c>
      <c r="C275" s="149" t="s">
        <v>564</v>
      </c>
      <c r="D275" s="149" t="s">
        <v>219</v>
      </c>
      <c r="E275" s="149" t="s">
        <v>261</v>
      </c>
      <c r="F275" s="149" t="s">
        <v>257</v>
      </c>
      <c r="G275" s="150">
        <v>44287</v>
      </c>
      <c r="H275" s="150">
        <v>44408</v>
      </c>
      <c r="I275" s="150">
        <v>44174</v>
      </c>
      <c r="J275" s="149" t="s">
        <v>222</v>
      </c>
      <c r="K275" s="149" t="s">
        <v>223</v>
      </c>
      <c r="L275" s="149">
        <v>457</v>
      </c>
      <c r="M275" s="151">
        <v>2573</v>
      </c>
      <c r="N275" s="149" t="s">
        <v>224</v>
      </c>
      <c r="O275" s="149">
        <v>1.3</v>
      </c>
      <c r="P275" s="151">
        <v>3345</v>
      </c>
      <c r="Q275" s="149">
        <v>45</v>
      </c>
      <c r="R275" s="152">
        <v>600</v>
      </c>
      <c r="S275" s="153"/>
      <c r="T275" s="152">
        <f t="shared" si="4"/>
        <v>3945</v>
      </c>
    </row>
    <row r="276" spans="1:20" ht="60" x14ac:dyDescent="0.25">
      <c r="A276" s="149">
        <v>60326189</v>
      </c>
      <c r="B276" s="148" t="s">
        <v>565</v>
      </c>
      <c r="C276" s="149" t="s">
        <v>253</v>
      </c>
      <c r="D276" s="149" t="s">
        <v>219</v>
      </c>
      <c r="E276" s="149" t="s">
        <v>254</v>
      </c>
      <c r="F276" s="149" t="s">
        <v>257</v>
      </c>
      <c r="G276" s="150">
        <v>44287</v>
      </c>
      <c r="H276" s="150">
        <v>44408</v>
      </c>
      <c r="I276" s="150">
        <v>44174</v>
      </c>
      <c r="J276" s="149" t="s">
        <v>222</v>
      </c>
      <c r="K276" s="149" t="s">
        <v>223</v>
      </c>
      <c r="L276" s="149">
        <v>399</v>
      </c>
      <c r="M276" s="151">
        <v>2573</v>
      </c>
      <c r="N276" s="149" t="s">
        <v>228</v>
      </c>
      <c r="O276" s="149">
        <v>1.1200000000000001</v>
      </c>
      <c r="P276" s="151">
        <v>2882</v>
      </c>
      <c r="Q276" s="149">
        <v>45</v>
      </c>
      <c r="R276" s="152">
        <v>600</v>
      </c>
      <c r="S276" s="153"/>
      <c r="T276" s="152">
        <f t="shared" si="4"/>
        <v>3482</v>
      </c>
    </row>
    <row r="277" spans="1:20" ht="60" x14ac:dyDescent="0.25">
      <c r="A277" s="149">
        <v>60326621</v>
      </c>
      <c r="B277" s="148" t="s">
        <v>566</v>
      </c>
      <c r="C277" s="149" t="s">
        <v>218</v>
      </c>
      <c r="D277" s="149" t="s">
        <v>219</v>
      </c>
      <c r="E277" s="149" t="s">
        <v>254</v>
      </c>
      <c r="F277" s="149" t="s">
        <v>257</v>
      </c>
      <c r="G277" s="150">
        <v>44287</v>
      </c>
      <c r="H277" s="150">
        <v>44408</v>
      </c>
      <c r="I277" s="150">
        <v>44174</v>
      </c>
      <c r="J277" s="149" t="s">
        <v>222</v>
      </c>
      <c r="K277" s="149" t="s">
        <v>223</v>
      </c>
      <c r="L277" s="149">
        <v>329</v>
      </c>
      <c r="M277" s="151">
        <v>1987</v>
      </c>
      <c r="N277" s="149" t="s">
        <v>228</v>
      </c>
      <c r="O277" s="149">
        <v>1.1200000000000001</v>
      </c>
      <c r="P277" s="151">
        <v>2225</v>
      </c>
      <c r="Q277" s="149">
        <v>46</v>
      </c>
      <c r="R277" s="152">
        <v>150</v>
      </c>
      <c r="S277" s="153"/>
      <c r="T277" s="152">
        <f t="shared" si="4"/>
        <v>2375</v>
      </c>
    </row>
    <row r="278" spans="1:20" ht="60" x14ac:dyDescent="0.25">
      <c r="A278" s="149">
        <v>60326748</v>
      </c>
      <c r="B278" s="148" t="s">
        <v>567</v>
      </c>
      <c r="C278" s="149" t="s">
        <v>278</v>
      </c>
      <c r="D278" s="149" t="s">
        <v>219</v>
      </c>
      <c r="E278" s="149" t="s">
        <v>254</v>
      </c>
      <c r="F278" s="149" t="s">
        <v>257</v>
      </c>
      <c r="G278" s="150">
        <v>44287</v>
      </c>
      <c r="H278" s="150">
        <v>44408</v>
      </c>
      <c r="I278" s="150">
        <v>44174</v>
      </c>
      <c r="J278" s="149" t="s">
        <v>222</v>
      </c>
      <c r="K278" s="149" t="s">
        <v>223</v>
      </c>
      <c r="L278" s="149">
        <v>341</v>
      </c>
      <c r="M278" s="151">
        <v>1987</v>
      </c>
      <c r="N278" s="149" t="s">
        <v>228</v>
      </c>
      <c r="O278" s="149">
        <v>1.1200000000000001</v>
      </c>
      <c r="P278" s="151">
        <v>2225</v>
      </c>
      <c r="Q278" s="149">
        <v>46</v>
      </c>
      <c r="R278" s="152">
        <v>150</v>
      </c>
      <c r="S278" s="153"/>
      <c r="T278" s="152">
        <f t="shared" si="4"/>
        <v>2375</v>
      </c>
    </row>
    <row r="279" spans="1:20" ht="30" x14ac:dyDescent="0.25">
      <c r="A279" s="149">
        <v>60326761</v>
      </c>
      <c r="B279" s="148" t="s">
        <v>568</v>
      </c>
      <c r="C279" s="149" t="s">
        <v>231</v>
      </c>
      <c r="D279" s="149" t="s">
        <v>219</v>
      </c>
      <c r="E279" s="149" t="s">
        <v>410</v>
      </c>
      <c r="F279" s="149" t="s">
        <v>257</v>
      </c>
      <c r="G279" s="150">
        <v>44287</v>
      </c>
      <c r="H279" s="150">
        <v>44408</v>
      </c>
      <c r="I279" s="150">
        <v>44174</v>
      </c>
      <c r="J279" s="149" t="s">
        <v>238</v>
      </c>
      <c r="K279" s="149" t="s">
        <v>223</v>
      </c>
      <c r="L279" s="149">
        <v>1080</v>
      </c>
      <c r="M279" s="151">
        <v>6602</v>
      </c>
      <c r="N279" s="149" t="s">
        <v>286</v>
      </c>
      <c r="O279" s="149">
        <v>1.72</v>
      </c>
      <c r="P279" s="151">
        <v>11356</v>
      </c>
      <c r="Q279" s="149">
        <v>45</v>
      </c>
      <c r="R279" s="152">
        <v>600</v>
      </c>
      <c r="S279" s="153"/>
      <c r="T279" s="152">
        <f t="shared" si="4"/>
        <v>11956</v>
      </c>
    </row>
    <row r="280" spans="1:20" ht="30" x14ac:dyDescent="0.25">
      <c r="A280" s="149">
        <v>60326773</v>
      </c>
      <c r="B280" s="148" t="s">
        <v>569</v>
      </c>
      <c r="C280" s="149" t="s">
        <v>231</v>
      </c>
      <c r="D280" s="149" t="s">
        <v>219</v>
      </c>
      <c r="E280" s="149" t="s">
        <v>410</v>
      </c>
      <c r="F280" s="149" t="s">
        <v>257</v>
      </c>
      <c r="G280" s="150">
        <v>44287</v>
      </c>
      <c r="H280" s="150">
        <v>44408</v>
      </c>
      <c r="I280" s="150">
        <v>44174</v>
      </c>
      <c r="J280" s="149" t="s">
        <v>238</v>
      </c>
      <c r="K280" s="149" t="s">
        <v>223</v>
      </c>
      <c r="L280" s="149">
        <v>1080</v>
      </c>
      <c r="M280" s="151">
        <v>6602</v>
      </c>
      <c r="N280" s="149" t="s">
        <v>286</v>
      </c>
      <c r="O280" s="149">
        <v>1.72</v>
      </c>
      <c r="P280" s="151">
        <v>11356</v>
      </c>
      <c r="Q280" s="149">
        <v>45</v>
      </c>
      <c r="R280" s="152">
        <v>600</v>
      </c>
      <c r="S280" s="153"/>
      <c r="T280" s="152">
        <f t="shared" si="4"/>
        <v>11956</v>
      </c>
    </row>
    <row r="281" spans="1:20" ht="45" x14ac:dyDescent="0.25">
      <c r="A281" s="149">
        <v>60326785</v>
      </c>
      <c r="B281" s="148" t="s">
        <v>570</v>
      </c>
      <c r="C281" s="149" t="s">
        <v>231</v>
      </c>
      <c r="D281" s="149" t="s">
        <v>219</v>
      </c>
      <c r="E281" s="149" t="s">
        <v>285</v>
      </c>
      <c r="F281" s="149" t="s">
        <v>257</v>
      </c>
      <c r="G281" s="150">
        <v>44287</v>
      </c>
      <c r="H281" s="150">
        <v>44408</v>
      </c>
      <c r="I281" s="150">
        <v>44174</v>
      </c>
      <c r="J281" s="149" t="s">
        <v>222</v>
      </c>
      <c r="K281" s="149" t="s">
        <v>223</v>
      </c>
      <c r="L281" s="149">
        <v>1080</v>
      </c>
      <c r="M281" s="151">
        <v>6602</v>
      </c>
      <c r="N281" s="149" t="s">
        <v>492</v>
      </c>
      <c r="O281" s="149">
        <v>1.72</v>
      </c>
      <c r="P281" s="151">
        <v>11356</v>
      </c>
      <c r="Q281" s="149">
        <v>45</v>
      </c>
      <c r="R281" s="152">
        <v>600</v>
      </c>
      <c r="S281" s="153"/>
      <c r="T281" s="152">
        <f t="shared" si="4"/>
        <v>11956</v>
      </c>
    </row>
    <row r="282" spans="1:20" ht="45" x14ac:dyDescent="0.25">
      <c r="A282" s="149">
        <v>60326797</v>
      </c>
      <c r="B282" s="148" t="s">
        <v>571</v>
      </c>
      <c r="C282" s="149" t="s">
        <v>231</v>
      </c>
      <c r="D282" s="149" t="s">
        <v>219</v>
      </c>
      <c r="E282" s="149" t="s">
        <v>285</v>
      </c>
      <c r="F282" s="149" t="s">
        <v>257</v>
      </c>
      <c r="G282" s="150">
        <v>44287</v>
      </c>
      <c r="H282" s="150">
        <v>44408</v>
      </c>
      <c r="I282" s="150">
        <v>44174</v>
      </c>
      <c r="J282" s="149" t="s">
        <v>238</v>
      </c>
      <c r="K282" s="149" t="s">
        <v>223</v>
      </c>
      <c r="L282" s="149">
        <v>1080</v>
      </c>
      <c r="M282" s="151">
        <v>6602</v>
      </c>
      <c r="N282" s="149" t="s">
        <v>286</v>
      </c>
      <c r="O282" s="149">
        <v>1.72</v>
      </c>
      <c r="P282" s="151">
        <v>11356</v>
      </c>
      <c r="Q282" s="149">
        <v>45</v>
      </c>
      <c r="R282" s="152">
        <v>600</v>
      </c>
      <c r="S282" s="153"/>
      <c r="T282" s="152">
        <f t="shared" si="4"/>
        <v>11956</v>
      </c>
    </row>
    <row r="283" spans="1:20" ht="60" x14ac:dyDescent="0.25">
      <c r="A283" s="149">
        <v>60327388</v>
      </c>
      <c r="B283" s="148" t="s">
        <v>572</v>
      </c>
      <c r="C283" s="149" t="s">
        <v>319</v>
      </c>
      <c r="D283" s="149" t="s">
        <v>219</v>
      </c>
      <c r="E283" s="149" t="s">
        <v>261</v>
      </c>
      <c r="F283" s="149" t="s">
        <v>221</v>
      </c>
      <c r="G283" s="150">
        <v>44287</v>
      </c>
      <c r="H283" s="150">
        <v>44408</v>
      </c>
      <c r="I283" s="150">
        <v>44174</v>
      </c>
      <c r="J283" s="149" t="s">
        <v>222</v>
      </c>
      <c r="K283" s="149" t="s">
        <v>223</v>
      </c>
      <c r="L283" s="149">
        <v>198</v>
      </c>
      <c r="M283" s="151">
        <v>1265</v>
      </c>
      <c r="N283" s="149" t="s">
        <v>224</v>
      </c>
      <c r="O283" s="149">
        <v>1.3</v>
      </c>
      <c r="P283" s="151">
        <v>1645</v>
      </c>
      <c r="Q283" s="149">
        <v>46</v>
      </c>
      <c r="R283" s="152">
        <v>150</v>
      </c>
      <c r="S283" s="153"/>
      <c r="T283" s="152">
        <f t="shared" si="4"/>
        <v>1795</v>
      </c>
    </row>
    <row r="284" spans="1:20" ht="45" x14ac:dyDescent="0.25">
      <c r="A284" s="149">
        <v>60327492</v>
      </c>
      <c r="B284" s="148" t="s">
        <v>573</v>
      </c>
      <c r="C284" s="149" t="s">
        <v>479</v>
      </c>
      <c r="D284" s="149" t="s">
        <v>219</v>
      </c>
      <c r="E284" s="149" t="s">
        <v>288</v>
      </c>
      <c r="F284" s="149" t="s">
        <v>249</v>
      </c>
      <c r="G284" s="150">
        <v>44287</v>
      </c>
      <c r="H284" s="150">
        <v>44408</v>
      </c>
      <c r="I284" s="150">
        <v>44174</v>
      </c>
      <c r="J284" s="149" t="s">
        <v>222</v>
      </c>
      <c r="K284" s="149" t="s">
        <v>223</v>
      </c>
      <c r="L284" s="149">
        <v>151</v>
      </c>
      <c r="M284" s="151">
        <v>724</v>
      </c>
      <c r="N284" s="149" t="s">
        <v>233</v>
      </c>
      <c r="O284" s="149">
        <v>1</v>
      </c>
      <c r="P284" s="151">
        <v>724</v>
      </c>
      <c r="Q284" s="149">
        <v>46</v>
      </c>
      <c r="R284" s="152">
        <v>150</v>
      </c>
      <c r="S284" s="153"/>
      <c r="T284" s="152">
        <f t="shared" si="4"/>
        <v>874</v>
      </c>
    </row>
    <row r="285" spans="1:20" ht="45" x14ac:dyDescent="0.25">
      <c r="A285" s="149">
        <v>60327522</v>
      </c>
      <c r="B285" s="148" t="s">
        <v>574</v>
      </c>
      <c r="C285" s="149" t="s">
        <v>479</v>
      </c>
      <c r="D285" s="149" t="s">
        <v>219</v>
      </c>
      <c r="E285" s="149" t="s">
        <v>248</v>
      </c>
      <c r="F285" s="149" t="s">
        <v>257</v>
      </c>
      <c r="G285" s="150">
        <v>44287</v>
      </c>
      <c r="H285" s="150">
        <v>44408</v>
      </c>
      <c r="I285" s="150">
        <v>44174</v>
      </c>
      <c r="J285" s="149" t="s">
        <v>222</v>
      </c>
      <c r="K285" s="149" t="s">
        <v>223</v>
      </c>
      <c r="L285" s="149">
        <v>235</v>
      </c>
      <c r="M285" s="151">
        <v>1265</v>
      </c>
      <c r="N285" s="149" t="s">
        <v>228</v>
      </c>
      <c r="O285" s="149">
        <v>1.1200000000000001</v>
      </c>
      <c r="P285" s="151">
        <v>1417</v>
      </c>
      <c r="Q285" s="149">
        <v>46</v>
      </c>
      <c r="R285" s="152">
        <v>150</v>
      </c>
      <c r="S285" s="153"/>
      <c r="T285" s="152">
        <f t="shared" si="4"/>
        <v>1567</v>
      </c>
    </row>
    <row r="286" spans="1:20" ht="60" x14ac:dyDescent="0.25">
      <c r="A286" s="149">
        <v>60327637</v>
      </c>
      <c r="B286" s="148" t="s">
        <v>575</v>
      </c>
      <c r="C286" s="149" t="s">
        <v>576</v>
      </c>
      <c r="D286" s="149" t="s">
        <v>219</v>
      </c>
      <c r="E286" s="149" t="s">
        <v>254</v>
      </c>
      <c r="F286" s="149" t="s">
        <v>257</v>
      </c>
      <c r="G286" s="150">
        <v>44287</v>
      </c>
      <c r="H286" s="150">
        <v>44408</v>
      </c>
      <c r="I286" s="150">
        <v>44174</v>
      </c>
      <c r="J286" s="149" t="s">
        <v>222</v>
      </c>
      <c r="K286" s="149" t="s">
        <v>223</v>
      </c>
      <c r="L286" s="149">
        <v>430</v>
      </c>
      <c r="M286" s="151">
        <v>2573</v>
      </c>
      <c r="N286" s="149" t="s">
        <v>228</v>
      </c>
      <c r="O286" s="149">
        <v>1.1200000000000001</v>
      </c>
      <c r="P286" s="151">
        <v>2882</v>
      </c>
      <c r="Q286" s="149">
        <v>45</v>
      </c>
      <c r="R286" s="152">
        <v>600</v>
      </c>
      <c r="S286" s="153"/>
      <c r="T286" s="152">
        <f t="shared" si="4"/>
        <v>3482</v>
      </c>
    </row>
    <row r="287" spans="1:20" ht="60" x14ac:dyDescent="0.25">
      <c r="A287" s="149">
        <v>60327649</v>
      </c>
      <c r="B287" s="148" t="s">
        <v>577</v>
      </c>
      <c r="C287" s="149" t="s">
        <v>231</v>
      </c>
      <c r="D287" s="149" t="s">
        <v>219</v>
      </c>
      <c r="E287" s="149" t="s">
        <v>254</v>
      </c>
      <c r="F287" s="149" t="s">
        <v>257</v>
      </c>
      <c r="G287" s="150">
        <v>44287</v>
      </c>
      <c r="H287" s="150">
        <v>44408</v>
      </c>
      <c r="I287" s="150">
        <v>44174</v>
      </c>
      <c r="J287" s="149" t="s">
        <v>222</v>
      </c>
      <c r="K287" s="149" t="s">
        <v>223</v>
      </c>
      <c r="L287" s="149">
        <v>374</v>
      </c>
      <c r="M287" s="151">
        <v>1987</v>
      </c>
      <c r="N287" s="149" t="s">
        <v>228</v>
      </c>
      <c r="O287" s="149">
        <v>1.1200000000000001</v>
      </c>
      <c r="P287" s="151">
        <v>2225</v>
      </c>
      <c r="Q287" s="149">
        <v>45</v>
      </c>
      <c r="R287" s="152">
        <v>600</v>
      </c>
      <c r="S287" s="153"/>
      <c r="T287" s="152">
        <f t="shared" si="4"/>
        <v>2825</v>
      </c>
    </row>
    <row r="288" spans="1:20" ht="60" x14ac:dyDescent="0.25">
      <c r="A288" s="149">
        <v>60328071</v>
      </c>
      <c r="B288" s="148" t="s">
        <v>578</v>
      </c>
      <c r="C288" s="149" t="s">
        <v>451</v>
      </c>
      <c r="D288" s="149" t="s">
        <v>219</v>
      </c>
      <c r="E288" s="149" t="s">
        <v>254</v>
      </c>
      <c r="F288" s="149" t="s">
        <v>257</v>
      </c>
      <c r="G288" s="150">
        <v>44287</v>
      </c>
      <c r="H288" s="150">
        <v>44408</v>
      </c>
      <c r="I288" s="150">
        <v>44174</v>
      </c>
      <c r="J288" s="149" t="s">
        <v>222</v>
      </c>
      <c r="K288" s="149" t="s">
        <v>223</v>
      </c>
      <c r="L288" s="149">
        <v>315</v>
      </c>
      <c r="M288" s="151">
        <v>1987</v>
      </c>
      <c r="N288" s="149" t="s">
        <v>228</v>
      </c>
      <c r="O288" s="149">
        <v>1.1200000000000001</v>
      </c>
      <c r="P288" s="151">
        <v>2225</v>
      </c>
      <c r="Q288" s="149">
        <v>46</v>
      </c>
      <c r="R288" s="152">
        <v>150</v>
      </c>
      <c r="S288" s="153"/>
      <c r="T288" s="152">
        <f t="shared" si="4"/>
        <v>2375</v>
      </c>
    </row>
    <row r="289" spans="1:20" ht="60" x14ac:dyDescent="0.25">
      <c r="A289" s="149">
        <v>60328198</v>
      </c>
      <c r="B289" s="148" t="s">
        <v>579</v>
      </c>
      <c r="C289" s="149" t="s">
        <v>319</v>
      </c>
      <c r="D289" s="149" t="s">
        <v>219</v>
      </c>
      <c r="E289" s="149" t="s">
        <v>254</v>
      </c>
      <c r="F289" s="149" t="s">
        <v>257</v>
      </c>
      <c r="G289" s="150">
        <v>44287</v>
      </c>
      <c r="H289" s="150">
        <v>44408</v>
      </c>
      <c r="I289" s="150">
        <v>44174</v>
      </c>
      <c r="J289" s="149" t="s">
        <v>222</v>
      </c>
      <c r="K289" s="149" t="s">
        <v>223</v>
      </c>
      <c r="L289" s="149">
        <v>339</v>
      </c>
      <c r="M289" s="151">
        <v>1987</v>
      </c>
      <c r="N289" s="149" t="s">
        <v>228</v>
      </c>
      <c r="O289" s="149">
        <v>1.1200000000000001</v>
      </c>
      <c r="P289" s="151">
        <v>2225</v>
      </c>
      <c r="Q289" s="149">
        <v>46</v>
      </c>
      <c r="R289" s="152">
        <v>150</v>
      </c>
      <c r="S289" s="153"/>
      <c r="T289" s="152">
        <f t="shared" si="4"/>
        <v>2375</v>
      </c>
    </row>
    <row r="290" spans="1:20" ht="60" x14ac:dyDescent="0.25">
      <c r="A290" s="149">
        <v>60329397</v>
      </c>
      <c r="B290" s="148" t="s">
        <v>580</v>
      </c>
      <c r="C290" s="149" t="s">
        <v>395</v>
      </c>
      <c r="D290" s="149" t="s">
        <v>219</v>
      </c>
      <c r="E290" s="149" t="s">
        <v>254</v>
      </c>
      <c r="F290" s="149" t="s">
        <v>257</v>
      </c>
      <c r="G290" s="150">
        <v>44287</v>
      </c>
      <c r="H290" s="150">
        <v>44408</v>
      </c>
      <c r="I290" s="150">
        <v>44174</v>
      </c>
      <c r="J290" s="149" t="s">
        <v>222</v>
      </c>
      <c r="K290" s="149" t="s">
        <v>223</v>
      </c>
      <c r="L290" s="149">
        <v>315</v>
      </c>
      <c r="M290" s="151">
        <v>1987</v>
      </c>
      <c r="N290" s="149" t="s">
        <v>228</v>
      </c>
      <c r="O290" s="149">
        <v>1.1200000000000001</v>
      </c>
      <c r="P290" s="151">
        <v>2225</v>
      </c>
      <c r="Q290" s="149">
        <v>46</v>
      </c>
      <c r="R290" s="152">
        <v>150</v>
      </c>
      <c r="S290" s="153"/>
      <c r="T290" s="152">
        <f t="shared" si="4"/>
        <v>2375</v>
      </c>
    </row>
    <row r="291" spans="1:20" ht="45" x14ac:dyDescent="0.25">
      <c r="A291" s="149">
        <v>60329981</v>
      </c>
      <c r="B291" s="148" t="s">
        <v>581</v>
      </c>
      <c r="C291" s="149" t="s">
        <v>253</v>
      </c>
      <c r="D291" s="149" t="s">
        <v>219</v>
      </c>
      <c r="E291" s="149" t="s">
        <v>288</v>
      </c>
      <c r="F291" s="149" t="s">
        <v>221</v>
      </c>
      <c r="G291" s="150">
        <v>44287</v>
      </c>
      <c r="H291" s="150">
        <v>44408</v>
      </c>
      <c r="I291" s="150">
        <v>44174</v>
      </c>
      <c r="J291" s="149" t="s">
        <v>222</v>
      </c>
      <c r="K291" s="149" t="s">
        <v>223</v>
      </c>
      <c r="L291" s="149">
        <v>150</v>
      </c>
      <c r="M291" s="151">
        <v>724</v>
      </c>
      <c r="N291" s="149" t="s">
        <v>233</v>
      </c>
      <c r="O291" s="149">
        <v>1</v>
      </c>
      <c r="P291" s="151">
        <v>724</v>
      </c>
      <c r="Q291" s="149">
        <v>46</v>
      </c>
      <c r="R291" s="152">
        <v>150</v>
      </c>
      <c r="S291" s="153"/>
      <c r="T291" s="152">
        <f t="shared" si="4"/>
        <v>874</v>
      </c>
    </row>
    <row r="292" spans="1:20" ht="45" x14ac:dyDescent="0.25">
      <c r="A292" s="149">
        <v>60330351</v>
      </c>
      <c r="B292" s="148" t="s">
        <v>582</v>
      </c>
      <c r="C292" s="149" t="s">
        <v>560</v>
      </c>
      <c r="D292" s="149" t="s">
        <v>219</v>
      </c>
      <c r="E292" s="149" t="s">
        <v>220</v>
      </c>
      <c r="F292" s="149" t="s">
        <v>257</v>
      </c>
      <c r="G292" s="150">
        <v>44287</v>
      </c>
      <c r="H292" s="150">
        <v>44408</v>
      </c>
      <c r="I292" s="150">
        <v>44174</v>
      </c>
      <c r="J292" s="149" t="s">
        <v>222</v>
      </c>
      <c r="K292" s="149" t="s">
        <v>223</v>
      </c>
      <c r="L292" s="149">
        <v>1128</v>
      </c>
      <c r="M292" s="151">
        <v>6602</v>
      </c>
      <c r="N292" s="149" t="s">
        <v>224</v>
      </c>
      <c r="O292" s="149">
        <v>1.3</v>
      </c>
      <c r="P292" s="151">
        <v>8583</v>
      </c>
      <c r="Q292" s="149">
        <v>45</v>
      </c>
      <c r="R292" s="152">
        <v>600</v>
      </c>
      <c r="S292" s="153"/>
      <c r="T292" s="152">
        <f t="shared" si="4"/>
        <v>9183</v>
      </c>
    </row>
    <row r="293" spans="1:20" ht="45" x14ac:dyDescent="0.25">
      <c r="A293" s="149">
        <v>60330363</v>
      </c>
      <c r="B293" s="148" t="s">
        <v>583</v>
      </c>
      <c r="C293" s="149" t="s">
        <v>560</v>
      </c>
      <c r="D293" s="149" t="s">
        <v>219</v>
      </c>
      <c r="E293" s="149" t="s">
        <v>220</v>
      </c>
      <c r="F293" s="149" t="s">
        <v>257</v>
      </c>
      <c r="G293" s="150">
        <v>44287</v>
      </c>
      <c r="H293" s="150">
        <v>44408</v>
      </c>
      <c r="I293" s="150">
        <v>44174</v>
      </c>
      <c r="J293" s="149" t="s">
        <v>222</v>
      </c>
      <c r="K293" s="149" t="s">
        <v>223</v>
      </c>
      <c r="L293" s="149">
        <v>952</v>
      </c>
      <c r="M293" s="151">
        <v>4170</v>
      </c>
      <c r="N293" s="149" t="s">
        <v>224</v>
      </c>
      <c r="O293" s="149">
        <v>1.3</v>
      </c>
      <c r="P293" s="151">
        <v>5421</v>
      </c>
      <c r="Q293" s="149">
        <v>45</v>
      </c>
      <c r="R293" s="152">
        <v>600</v>
      </c>
      <c r="S293" s="153"/>
      <c r="T293" s="152">
        <f t="shared" si="4"/>
        <v>6021</v>
      </c>
    </row>
    <row r="294" spans="1:20" ht="60" x14ac:dyDescent="0.25">
      <c r="A294" s="149">
        <v>60330818</v>
      </c>
      <c r="B294" s="148" t="s">
        <v>584</v>
      </c>
      <c r="C294" s="149" t="s">
        <v>218</v>
      </c>
      <c r="D294" s="149" t="s">
        <v>219</v>
      </c>
      <c r="E294" s="149" t="s">
        <v>261</v>
      </c>
      <c r="F294" s="149" t="s">
        <v>257</v>
      </c>
      <c r="G294" s="150">
        <v>44287</v>
      </c>
      <c r="H294" s="150">
        <v>44408</v>
      </c>
      <c r="I294" s="150">
        <v>44174</v>
      </c>
      <c r="J294" s="149" t="s">
        <v>222</v>
      </c>
      <c r="K294" s="149" t="s">
        <v>223</v>
      </c>
      <c r="L294" s="149">
        <v>374</v>
      </c>
      <c r="M294" s="151">
        <v>1987</v>
      </c>
      <c r="N294" s="149" t="s">
        <v>224</v>
      </c>
      <c r="O294" s="149">
        <v>1.3</v>
      </c>
      <c r="P294" s="151">
        <v>2583</v>
      </c>
      <c r="Q294" s="149">
        <v>45</v>
      </c>
      <c r="R294" s="152">
        <v>600</v>
      </c>
      <c r="S294" s="153"/>
      <c r="T294" s="152">
        <f t="shared" si="4"/>
        <v>3183</v>
      </c>
    </row>
    <row r="295" spans="1:20" ht="60" x14ac:dyDescent="0.25">
      <c r="A295" s="149">
        <v>60330855</v>
      </c>
      <c r="B295" s="148" t="s">
        <v>585</v>
      </c>
      <c r="C295" s="149" t="s">
        <v>218</v>
      </c>
      <c r="D295" s="149" t="s">
        <v>219</v>
      </c>
      <c r="E295" s="149" t="s">
        <v>261</v>
      </c>
      <c r="F295" s="149" t="s">
        <v>221</v>
      </c>
      <c r="G295" s="150">
        <v>44287</v>
      </c>
      <c r="H295" s="150">
        <v>44408</v>
      </c>
      <c r="I295" s="150">
        <v>44174</v>
      </c>
      <c r="J295" s="149" t="s">
        <v>222</v>
      </c>
      <c r="K295" s="149" t="s">
        <v>223</v>
      </c>
      <c r="L295" s="149">
        <v>830</v>
      </c>
      <c r="M295" s="151">
        <v>4170</v>
      </c>
      <c r="N295" s="149" t="s">
        <v>224</v>
      </c>
      <c r="O295" s="149">
        <v>1.3</v>
      </c>
      <c r="P295" s="151">
        <v>5421</v>
      </c>
      <c r="Q295" s="149">
        <v>45</v>
      </c>
      <c r="R295" s="152">
        <v>600</v>
      </c>
      <c r="S295" s="153"/>
      <c r="T295" s="152">
        <f t="shared" si="4"/>
        <v>6021</v>
      </c>
    </row>
    <row r="296" spans="1:20" ht="45" x14ac:dyDescent="0.25">
      <c r="A296" s="149">
        <v>60330910</v>
      </c>
      <c r="B296" s="148" t="s">
        <v>586</v>
      </c>
      <c r="C296" s="149" t="s">
        <v>319</v>
      </c>
      <c r="D296" s="149" t="s">
        <v>219</v>
      </c>
      <c r="E296" s="149" t="s">
        <v>248</v>
      </c>
      <c r="F296" s="149" t="s">
        <v>221</v>
      </c>
      <c r="G296" s="150">
        <v>44287</v>
      </c>
      <c r="H296" s="150">
        <v>44408</v>
      </c>
      <c r="I296" s="150">
        <v>44174</v>
      </c>
      <c r="J296" s="149" t="s">
        <v>222</v>
      </c>
      <c r="K296" s="149" t="s">
        <v>223</v>
      </c>
      <c r="L296" s="149">
        <v>154</v>
      </c>
      <c r="M296" s="151">
        <v>724</v>
      </c>
      <c r="N296" s="149" t="s">
        <v>228</v>
      </c>
      <c r="O296" s="149">
        <v>1.1200000000000001</v>
      </c>
      <c r="P296" s="151">
        <v>811</v>
      </c>
      <c r="Q296" s="149">
        <v>46</v>
      </c>
      <c r="R296" s="152">
        <v>150</v>
      </c>
      <c r="S296" s="153"/>
      <c r="T296" s="152">
        <f t="shared" si="4"/>
        <v>961</v>
      </c>
    </row>
    <row r="297" spans="1:20" ht="45" x14ac:dyDescent="0.25">
      <c r="A297" s="149">
        <v>60331409</v>
      </c>
      <c r="B297" s="148" t="s">
        <v>587</v>
      </c>
      <c r="C297" s="149" t="s">
        <v>560</v>
      </c>
      <c r="D297" s="149" t="s">
        <v>219</v>
      </c>
      <c r="E297" s="149" t="s">
        <v>220</v>
      </c>
      <c r="F297" s="149" t="s">
        <v>257</v>
      </c>
      <c r="G297" s="150">
        <v>44287</v>
      </c>
      <c r="H297" s="150">
        <v>44408</v>
      </c>
      <c r="I297" s="150">
        <v>44174</v>
      </c>
      <c r="J297" s="149" t="s">
        <v>222</v>
      </c>
      <c r="K297" s="149" t="s">
        <v>223</v>
      </c>
      <c r="L297" s="149">
        <v>1028</v>
      </c>
      <c r="M297" s="151">
        <v>4170</v>
      </c>
      <c r="N297" s="149" t="s">
        <v>224</v>
      </c>
      <c r="O297" s="149">
        <v>1.3</v>
      </c>
      <c r="P297" s="151">
        <v>5421</v>
      </c>
      <c r="Q297" s="149">
        <v>45</v>
      </c>
      <c r="R297" s="152">
        <v>600</v>
      </c>
      <c r="S297" s="153"/>
      <c r="T297" s="152">
        <f t="shared" si="4"/>
        <v>6021</v>
      </c>
    </row>
    <row r="298" spans="1:20" ht="60" x14ac:dyDescent="0.25">
      <c r="A298" s="149">
        <v>60332037</v>
      </c>
      <c r="B298" s="148" t="s">
        <v>588</v>
      </c>
      <c r="C298" s="149" t="s">
        <v>448</v>
      </c>
      <c r="D298" s="149" t="s">
        <v>219</v>
      </c>
      <c r="E298" s="149" t="s">
        <v>254</v>
      </c>
      <c r="F298" s="149" t="s">
        <v>221</v>
      </c>
      <c r="G298" s="150">
        <v>44287</v>
      </c>
      <c r="H298" s="150">
        <v>44408</v>
      </c>
      <c r="I298" s="150">
        <v>44174</v>
      </c>
      <c r="J298" s="149" t="s">
        <v>222</v>
      </c>
      <c r="K298" s="149" t="s">
        <v>223</v>
      </c>
      <c r="L298" s="149">
        <v>189</v>
      </c>
      <c r="M298" s="151">
        <v>724</v>
      </c>
      <c r="N298" s="149" t="s">
        <v>228</v>
      </c>
      <c r="O298" s="149">
        <v>1.1200000000000001</v>
      </c>
      <c r="P298" s="151">
        <v>811</v>
      </c>
      <c r="Q298" s="149">
        <v>46</v>
      </c>
      <c r="R298" s="152">
        <v>150</v>
      </c>
      <c r="S298" s="153"/>
      <c r="T298" s="152">
        <f t="shared" si="4"/>
        <v>961</v>
      </c>
    </row>
    <row r="299" spans="1:20" ht="60" x14ac:dyDescent="0.25">
      <c r="A299" s="149">
        <v>60332402</v>
      </c>
      <c r="B299" s="148" t="s">
        <v>589</v>
      </c>
      <c r="C299" s="149" t="s">
        <v>264</v>
      </c>
      <c r="D299" s="149" t="s">
        <v>219</v>
      </c>
      <c r="E299" s="149" t="s">
        <v>261</v>
      </c>
      <c r="F299" s="149" t="s">
        <v>257</v>
      </c>
      <c r="G299" s="150">
        <v>44287</v>
      </c>
      <c r="H299" s="150">
        <v>44408</v>
      </c>
      <c r="I299" s="150">
        <v>44174</v>
      </c>
      <c r="J299" s="149" t="s">
        <v>222</v>
      </c>
      <c r="K299" s="149" t="s">
        <v>223</v>
      </c>
      <c r="L299" s="149">
        <v>231</v>
      </c>
      <c r="M299" s="151">
        <v>1265</v>
      </c>
      <c r="N299" s="149" t="s">
        <v>224</v>
      </c>
      <c r="O299" s="149">
        <v>1.3</v>
      </c>
      <c r="P299" s="151">
        <v>1645</v>
      </c>
      <c r="Q299" s="149">
        <v>46</v>
      </c>
      <c r="R299" s="152">
        <v>150</v>
      </c>
      <c r="S299" s="153"/>
      <c r="T299" s="152">
        <f t="shared" si="4"/>
        <v>1795</v>
      </c>
    </row>
    <row r="300" spans="1:20" ht="45" x14ac:dyDescent="0.25">
      <c r="A300" s="149">
        <v>60332839</v>
      </c>
      <c r="B300" s="148" t="s">
        <v>590</v>
      </c>
      <c r="C300" s="149" t="s">
        <v>591</v>
      </c>
      <c r="D300" s="149" t="s">
        <v>219</v>
      </c>
      <c r="E300" s="149" t="s">
        <v>288</v>
      </c>
      <c r="F300" s="149" t="s">
        <v>221</v>
      </c>
      <c r="G300" s="150">
        <v>44287</v>
      </c>
      <c r="H300" s="150">
        <v>44408</v>
      </c>
      <c r="I300" s="150">
        <v>44174</v>
      </c>
      <c r="J300" s="149" t="s">
        <v>222</v>
      </c>
      <c r="K300" s="149" t="s">
        <v>223</v>
      </c>
      <c r="L300" s="149">
        <v>200</v>
      </c>
      <c r="M300" s="151">
        <v>1265</v>
      </c>
      <c r="N300" s="149" t="s">
        <v>233</v>
      </c>
      <c r="O300" s="149">
        <v>1</v>
      </c>
      <c r="P300" s="151">
        <v>1265</v>
      </c>
      <c r="Q300" s="149">
        <v>46</v>
      </c>
      <c r="R300" s="152">
        <v>150</v>
      </c>
      <c r="S300" s="153"/>
      <c r="T300" s="152">
        <f t="shared" si="4"/>
        <v>1415</v>
      </c>
    </row>
    <row r="301" spans="1:20" ht="135" x14ac:dyDescent="0.25">
      <c r="A301" s="149">
        <v>60333121</v>
      </c>
      <c r="B301" s="148" t="s">
        <v>592</v>
      </c>
      <c r="C301" s="149" t="s">
        <v>497</v>
      </c>
      <c r="D301" s="149" t="s">
        <v>219</v>
      </c>
      <c r="E301" s="149" t="s">
        <v>464</v>
      </c>
      <c r="F301" s="149" t="s">
        <v>257</v>
      </c>
      <c r="G301" s="150">
        <v>44287</v>
      </c>
      <c r="H301" s="150">
        <v>44408</v>
      </c>
      <c r="I301" s="150">
        <v>44174</v>
      </c>
      <c r="J301" s="149" t="s">
        <v>222</v>
      </c>
      <c r="K301" s="149" t="s">
        <v>223</v>
      </c>
      <c r="L301" s="149">
        <v>352</v>
      </c>
      <c r="M301" s="151">
        <v>1987</v>
      </c>
      <c r="N301" s="149" t="s">
        <v>228</v>
      </c>
      <c r="O301" s="149">
        <v>1.1200000000000001</v>
      </c>
      <c r="P301" s="151">
        <v>2225</v>
      </c>
      <c r="Q301" s="149">
        <v>46</v>
      </c>
      <c r="R301" s="152">
        <v>150</v>
      </c>
      <c r="S301" s="153"/>
      <c r="T301" s="152">
        <f t="shared" si="4"/>
        <v>2375</v>
      </c>
    </row>
    <row r="302" spans="1:20" ht="90" x14ac:dyDescent="0.25">
      <c r="A302" s="149">
        <v>60333601</v>
      </c>
      <c r="B302" s="148" t="s">
        <v>593</v>
      </c>
      <c r="C302" s="149" t="s">
        <v>497</v>
      </c>
      <c r="D302" s="149" t="s">
        <v>219</v>
      </c>
      <c r="E302" s="149" t="s">
        <v>244</v>
      </c>
      <c r="F302" s="149" t="s">
        <v>221</v>
      </c>
      <c r="G302" s="150">
        <v>44287</v>
      </c>
      <c r="H302" s="150">
        <v>44408</v>
      </c>
      <c r="I302" s="150">
        <v>44174</v>
      </c>
      <c r="J302" s="149" t="s">
        <v>222</v>
      </c>
      <c r="K302" s="149" t="s">
        <v>223</v>
      </c>
      <c r="L302" s="149">
        <v>225</v>
      </c>
      <c r="M302" s="151">
        <v>1265</v>
      </c>
      <c r="N302" s="149" t="s">
        <v>224</v>
      </c>
      <c r="O302" s="149">
        <v>1.3</v>
      </c>
      <c r="P302" s="151">
        <v>1645</v>
      </c>
      <c r="Q302" s="149">
        <v>46</v>
      </c>
      <c r="R302" s="152">
        <v>150</v>
      </c>
      <c r="S302" s="153"/>
      <c r="T302" s="152">
        <f t="shared" si="4"/>
        <v>1795</v>
      </c>
    </row>
    <row r="303" spans="1:20" ht="45" x14ac:dyDescent="0.25">
      <c r="A303" s="149">
        <v>60334095</v>
      </c>
      <c r="B303" s="148" t="s">
        <v>594</v>
      </c>
      <c r="C303" s="149" t="s">
        <v>560</v>
      </c>
      <c r="D303" s="149" t="s">
        <v>219</v>
      </c>
      <c r="E303" s="149" t="s">
        <v>220</v>
      </c>
      <c r="F303" s="149" t="s">
        <v>257</v>
      </c>
      <c r="G303" s="150">
        <v>44287</v>
      </c>
      <c r="H303" s="150">
        <v>44408</v>
      </c>
      <c r="I303" s="150">
        <v>44174</v>
      </c>
      <c r="J303" s="149" t="s">
        <v>222</v>
      </c>
      <c r="K303" s="149" t="s">
        <v>223</v>
      </c>
      <c r="L303" s="149">
        <v>568</v>
      </c>
      <c r="M303" s="151">
        <v>2573</v>
      </c>
      <c r="N303" s="149" t="s">
        <v>224</v>
      </c>
      <c r="O303" s="149">
        <v>1.3</v>
      </c>
      <c r="P303" s="151">
        <v>3345</v>
      </c>
      <c r="Q303" s="149">
        <v>45</v>
      </c>
      <c r="R303" s="152">
        <v>600</v>
      </c>
      <c r="S303" s="153"/>
      <c r="T303" s="152">
        <f t="shared" si="4"/>
        <v>3945</v>
      </c>
    </row>
    <row r="304" spans="1:20" ht="45" x14ac:dyDescent="0.25">
      <c r="A304" s="149">
        <v>60334113</v>
      </c>
      <c r="B304" s="148" t="s">
        <v>595</v>
      </c>
      <c r="C304" s="149" t="s">
        <v>560</v>
      </c>
      <c r="D304" s="149" t="s">
        <v>219</v>
      </c>
      <c r="E304" s="149" t="s">
        <v>220</v>
      </c>
      <c r="F304" s="149" t="s">
        <v>257</v>
      </c>
      <c r="G304" s="150">
        <v>44287</v>
      </c>
      <c r="H304" s="150">
        <v>44408</v>
      </c>
      <c r="I304" s="150">
        <v>44174</v>
      </c>
      <c r="J304" s="149" t="s">
        <v>222</v>
      </c>
      <c r="K304" s="149" t="s">
        <v>223</v>
      </c>
      <c r="L304" s="149">
        <v>870</v>
      </c>
      <c r="M304" s="151">
        <v>4170</v>
      </c>
      <c r="N304" s="149" t="s">
        <v>224</v>
      </c>
      <c r="O304" s="149">
        <v>1.3</v>
      </c>
      <c r="P304" s="151">
        <v>5421</v>
      </c>
      <c r="Q304" s="149">
        <v>45</v>
      </c>
      <c r="R304" s="152">
        <v>600</v>
      </c>
      <c r="S304" s="153"/>
      <c r="T304" s="152">
        <f t="shared" si="4"/>
        <v>6021</v>
      </c>
    </row>
    <row r="305" spans="1:20" ht="45" x14ac:dyDescent="0.25">
      <c r="A305" s="149">
        <v>60334381</v>
      </c>
      <c r="B305" s="148" t="s">
        <v>596</v>
      </c>
      <c r="C305" s="149" t="s">
        <v>319</v>
      </c>
      <c r="D305" s="149" t="s">
        <v>219</v>
      </c>
      <c r="E305" s="149" t="s">
        <v>285</v>
      </c>
      <c r="F305" s="149" t="s">
        <v>221</v>
      </c>
      <c r="G305" s="150">
        <v>44287</v>
      </c>
      <c r="H305" s="150">
        <v>44408</v>
      </c>
      <c r="I305" s="150">
        <v>44174</v>
      </c>
      <c r="J305" s="149" t="s">
        <v>222</v>
      </c>
      <c r="K305" s="149" t="s">
        <v>223</v>
      </c>
      <c r="L305" s="149">
        <v>180</v>
      </c>
      <c r="M305" s="151">
        <v>724</v>
      </c>
      <c r="N305" s="149" t="s">
        <v>492</v>
      </c>
      <c r="O305" s="149">
        <v>1.72</v>
      </c>
      <c r="P305" s="151">
        <v>1246</v>
      </c>
      <c r="Q305" s="149">
        <v>46</v>
      </c>
      <c r="R305" s="152">
        <v>150</v>
      </c>
      <c r="S305" s="153"/>
      <c r="T305" s="152">
        <f t="shared" si="4"/>
        <v>1396</v>
      </c>
    </row>
    <row r="306" spans="1:20" ht="45" x14ac:dyDescent="0.25">
      <c r="A306" s="149">
        <v>60334393</v>
      </c>
      <c r="B306" s="148" t="s">
        <v>597</v>
      </c>
      <c r="C306" s="149" t="s">
        <v>319</v>
      </c>
      <c r="D306" s="149" t="s">
        <v>219</v>
      </c>
      <c r="E306" s="149" t="s">
        <v>285</v>
      </c>
      <c r="F306" s="149" t="s">
        <v>221</v>
      </c>
      <c r="G306" s="150">
        <v>44287</v>
      </c>
      <c r="H306" s="150">
        <v>44408</v>
      </c>
      <c r="I306" s="150">
        <v>44174</v>
      </c>
      <c r="J306" s="149" t="s">
        <v>222</v>
      </c>
      <c r="K306" s="149" t="s">
        <v>223</v>
      </c>
      <c r="L306" s="149">
        <v>540</v>
      </c>
      <c r="M306" s="151">
        <v>2573</v>
      </c>
      <c r="N306" s="149" t="s">
        <v>492</v>
      </c>
      <c r="O306" s="149">
        <v>1.72</v>
      </c>
      <c r="P306" s="151">
        <v>4425</v>
      </c>
      <c r="Q306" s="149">
        <v>45</v>
      </c>
      <c r="R306" s="152">
        <v>600</v>
      </c>
      <c r="S306" s="153"/>
      <c r="T306" s="152">
        <f t="shared" si="4"/>
        <v>5025</v>
      </c>
    </row>
    <row r="307" spans="1:20" ht="60" x14ac:dyDescent="0.25">
      <c r="A307" s="149">
        <v>60335282</v>
      </c>
      <c r="B307" s="148" t="s">
        <v>598</v>
      </c>
      <c r="C307" s="149" t="s">
        <v>270</v>
      </c>
      <c r="D307" s="149" t="s">
        <v>219</v>
      </c>
      <c r="E307" s="149" t="s">
        <v>261</v>
      </c>
      <c r="F307" s="149" t="s">
        <v>257</v>
      </c>
      <c r="G307" s="150">
        <v>44287</v>
      </c>
      <c r="H307" s="150">
        <v>44408</v>
      </c>
      <c r="I307" s="150">
        <v>44174</v>
      </c>
      <c r="J307" s="149" t="s">
        <v>222</v>
      </c>
      <c r="K307" s="149" t="s">
        <v>223</v>
      </c>
      <c r="L307" s="149">
        <v>1034</v>
      </c>
      <c r="M307" s="151">
        <v>4170</v>
      </c>
      <c r="N307" s="149" t="s">
        <v>224</v>
      </c>
      <c r="O307" s="149">
        <v>1.3</v>
      </c>
      <c r="P307" s="151">
        <v>5421</v>
      </c>
      <c r="Q307" s="149">
        <v>45</v>
      </c>
      <c r="R307" s="152">
        <v>600</v>
      </c>
      <c r="S307" s="153"/>
      <c r="T307" s="152">
        <f t="shared" si="4"/>
        <v>6021</v>
      </c>
    </row>
    <row r="308" spans="1:20" ht="60" x14ac:dyDescent="0.25">
      <c r="A308" s="149">
        <v>60336109</v>
      </c>
      <c r="B308" s="148" t="s">
        <v>599</v>
      </c>
      <c r="C308" s="149" t="s">
        <v>270</v>
      </c>
      <c r="D308" s="149" t="s">
        <v>219</v>
      </c>
      <c r="E308" s="149" t="s">
        <v>254</v>
      </c>
      <c r="F308" s="149" t="s">
        <v>221</v>
      </c>
      <c r="G308" s="150">
        <v>44287</v>
      </c>
      <c r="H308" s="150">
        <v>44408</v>
      </c>
      <c r="I308" s="150">
        <v>44174</v>
      </c>
      <c r="J308" s="149" t="s">
        <v>222</v>
      </c>
      <c r="K308" s="149" t="s">
        <v>223</v>
      </c>
      <c r="L308" s="149">
        <v>337</v>
      </c>
      <c r="M308" s="151">
        <v>1987</v>
      </c>
      <c r="N308" s="149" t="s">
        <v>228</v>
      </c>
      <c r="O308" s="149">
        <v>1.1200000000000001</v>
      </c>
      <c r="P308" s="151">
        <v>2225</v>
      </c>
      <c r="Q308" s="149">
        <v>46</v>
      </c>
      <c r="R308" s="152">
        <v>150</v>
      </c>
      <c r="S308" s="153"/>
      <c r="T308" s="152">
        <f t="shared" si="4"/>
        <v>2375</v>
      </c>
    </row>
    <row r="309" spans="1:20" ht="75" x14ac:dyDescent="0.25">
      <c r="A309" s="149">
        <v>60336791</v>
      </c>
      <c r="B309" s="148" t="s">
        <v>600</v>
      </c>
      <c r="C309" s="149" t="s">
        <v>270</v>
      </c>
      <c r="D309" s="149" t="s">
        <v>219</v>
      </c>
      <c r="E309" s="149" t="s">
        <v>261</v>
      </c>
      <c r="F309" s="149" t="s">
        <v>257</v>
      </c>
      <c r="G309" s="150">
        <v>44287</v>
      </c>
      <c r="H309" s="150">
        <v>44408</v>
      </c>
      <c r="I309" s="150">
        <v>44174</v>
      </c>
      <c r="J309" s="149" t="s">
        <v>222</v>
      </c>
      <c r="K309" s="149" t="s">
        <v>223</v>
      </c>
      <c r="L309" s="149">
        <v>294</v>
      </c>
      <c r="M309" s="151">
        <v>1987</v>
      </c>
      <c r="N309" s="149" t="s">
        <v>224</v>
      </c>
      <c r="O309" s="149">
        <v>1.3</v>
      </c>
      <c r="P309" s="151">
        <v>2583</v>
      </c>
      <c r="Q309" s="149">
        <v>46</v>
      </c>
      <c r="R309" s="152">
        <v>150</v>
      </c>
      <c r="S309" s="153"/>
      <c r="T309" s="152">
        <f t="shared" si="4"/>
        <v>2733</v>
      </c>
    </row>
    <row r="310" spans="1:20" ht="60" x14ac:dyDescent="0.25">
      <c r="A310" s="149">
        <v>60336808</v>
      </c>
      <c r="B310" s="148" t="s">
        <v>601</v>
      </c>
      <c r="C310" s="149" t="s">
        <v>270</v>
      </c>
      <c r="D310" s="149" t="s">
        <v>219</v>
      </c>
      <c r="E310" s="149" t="s">
        <v>261</v>
      </c>
      <c r="F310" s="149" t="s">
        <v>257</v>
      </c>
      <c r="G310" s="150">
        <v>44287</v>
      </c>
      <c r="H310" s="150">
        <v>44408</v>
      </c>
      <c r="I310" s="150">
        <v>44174</v>
      </c>
      <c r="J310" s="149" t="s">
        <v>222</v>
      </c>
      <c r="K310" s="149" t="s">
        <v>223</v>
      </c>
      <c r="L310" s="149">
        <v>187</v>
      </c>
      <c r="M310" s="151">
        <v>724</v>
      </c>
      <c r="N310" s="149" t="s">
        <v>224</v>
      </c>
      <c r="O310" s="149">
        <v>1.3</v>
      </c>
      <c r="P310" s="151">
        <v>941</v>
      </c>
      <c r="Q310" s="149">
        <v>46</v>
      </c>
      <c r="R310" s="152">
        <v>150</v>
      </c>
      <c r="S310" s="153"/>
      <c r="T310" s="152">
        <f t="shared" si="4"/>
        <v>1091</v>
      </c>
    </row>
    <row r="311" spans="1:20" ht="60" x14ac:dyDescent="0.25">
      <c r="A311" s="149">
        <v>60336821</v>
      </c>
      <c r="B311" s="148" t="s">
        <v>602</v>
      </c>
      <c r="C311" s="149" t="s">
        <v>270</v>
      </c>
      <c r="D311" s="149" t="s">
        <v>219</v>
      </c>
      <c r="E311" s="149" t="s">
        <v>261</v>
      </c>
      <c r="F311" s="149" t="s">
        <v>257</v>
      </c>
      <c r="G311" s="150">
        <v>44287</v>
      </c>
      <c r="H311" s="150">
        <v>44408</v>
      </c>
      <c r="I311" s="150">
        <v>44174</v>
      </c>
      <c r="J311" s="149" t="s">
        <v>222</v>
      </c>
      <c r="K311" s="149" t="s">
        <v>223</v>
      </c>
      <c r="L311" s="149">
        <v>267</v>
      </c>
      <c r="M311" s="151">
        <v>1265</v>
      </c>
      <c r="N311" s="149" t="s">
        <v>224</v>
      </c>
      <c r="O311" s="149">
        <v>1.3</v>
      </c>
      <c r="P311" s="151">
        <v>1645</v>
      </c>
      <c r="Q311" s="149">
        <v>46</v>
      </c>
      <c r="R311" s="152">
        <v>150</v>
      </c>
      <c r="S311" s="153"/>
      <c r="T311" s="152">
        <f t="shared" si="4"/>
        <v>1795</v>
      </c>
    </row>
    <row r="312" spans="1:20" ht="45" x14ac:dyDescent="0.25">
      <c r="A312" s="149">
        <v>60341609</v>
      </c>
      <c r="B312" s="148" t="s">
        <v>603</v>
      </c>
      <c r="C312" s="149" t="s">
        <v>231</v>
      </c>
      <c r="D312" s="149" t="s">
        <v>219</v>
      </c>
      <c r="E312" s="149" t="s">
        <v>288</v>
      </c>
      <c r="F312" s="149" t="s">
        <v>221</v>
      </c>
      <c r="G312" s="150">
        <v>44287</v>
      </c>
      <c r="H312" s="150">
        <v>44408</v>
      </c>
      <c r="I312" s="150">
        <v>44174</v>
      </c>
      <c r="J312" s="149" t="s">
        <v>222</v>
      </c>
      <c r="K312" s="149" t="s">
        <v>223</v>
      </c>
      <c r="L312" s="149">
        <v>165</v>
      </c>
      <c r="M312" s="151">
        <v>724</v>
      </c>
      <c r="N312" s="149" t="s">
        <v>233</v>
      </c>
      <c r="O312" s="149">
        <v>1</v>
      </c>
      <c r="P312" s="151">
        <v>724</v>
      </c>
      <c r="Q312" s="149">
        <v>46</v>
      </c>
      <c r="R312" s="152">
        <v>150</v>
      </c>
      <c r="S312" s="153"/>
      <c r="T312" s="152">
        <f t="shared" si="4"/>
        <v>874</v>
      </c>
    </row>
    <row r="313" spans="1:20" ht="60" x14ac:dyDescent="0.25">
      <c r="A313" s="149">
        <v>60343102</v>
      </c>
      <c r="B313" s="148" t="s">
        <v>604</v>
      </c>
      <c r="C313" s="149" t="s">
        <v>270</v>
      </c>
      <c r="D313" s="149" t="s">
        <v>219</v>
      </c>
      <c r="E313" s="149" t="s">
        <v>254</v>
      </c>
      <c r="F313" s="149" t="s">
        <v>249</v>
      </c>
      <c r="G313" s="150">
        <v>44287</v>
      </c>
      <c r="H313" s="150">
        <v>44408</v>
      </c>
      <c r="I313" s="150">
        <v>44174</v>
      </c>
      <c r="J313" s="149" t="s">
        <v>222</v>
      </c>
      <c r="K313" s="149" t="s">
        <v>223</v>
      </c>
      <c r="L313" s="149">
        <v>374</v>
      </c>
      <c r="M313" s="151">
        <v>1987</v>
      </c>
      <c r="N313" s="149" t="s">
        <v>228</v>
      </c>
      <c r="O313" s="149">
        <v>1.1200000000000001</v>
      </c>
      <c r="P313" s="151">
        <v>2225</v>
      </c>
      <c r="Q313" s="149">
        <v>45</v>
      </c>
      <c r="R313" s="152">
        <v>600</v>
      </c>
      <c r="S313" s="153"/>
      <c r="T313" s="152">
        <f t="shared" si="4"/>
        <v>2825</v>
      </c>
    </row>
    <row r="314" spans="1:20" ht="60" x14ac:dyDescent="0.25">
      <c r="A314" s="149">
        <v>60343679</v>
      </c>
      <c r="B314" s="148" t="s">
        <v>605</v>
      </c>
      <c r="C314" s="149" t="s">
        <v>231</v>
      </c>
      <c r="D314" s="149" t="s">
        <v>219</v>
      </c>
      <c r="E314" s="149" t="s">
        <v>261</v>
      </c>
      <c r="F314" s="149" t="s">
        <v>257</v>
      </c>
      <c r="G314" s="150">
        <v>44287</v>
      </c>
      <c r="H314" s="150">
        <v>44408</v>
      </c>
      <c r="I314" s="150">
        <v>44174</v>
      </c>
      <c r="J314" s="149" t="s">
        <v>222</v>
      </c>
      <c r="K314" s="149" t="s">
        <v>223</v>
      </c>
      <c r="L314" s="149">
        <v>321</v>
      </c>
      <c r="M314" s="151">
        <v>1987</v>
      </c>
      <c r="N314" s="149" t="s">
        <v>224</v>
      </c>
      <c r="O314" s="149">
        <v>1.3</v>
      </c>
      <c r="P314" s="151">
        <v>2583</v>
      </c>
      <c r="Q314" s="149">
        <v>46</v>
      </c>
      <c r="R314" s="152">
        <v>150</v>
      </c>
      <c r="S314" s="153"/>
      <c r="T314" s="152">
        <f t="shared" si="4"/>
        <v>2733</v>
      </c>
    </row>
    <row r="315" spans="1:20" ht="60" x14ac:dyDescent="0.25">
      <c r="A315" s="149">
        <v>60345135</v>
      </c>
      <c r="B315" s="148" t="s">
        <v>606</v>
      </c>
      <c r="C315" s="149" t="s">
        <v>231</v>
      </c>
      <c r="D315" s="149" t="s">
        <v>219</v>
      </c>
      <c r="E315" s="149" t="s">
        <v>261</v>
      </c>
      <c r="F315" s="149" t="s">
        <v>257</v>
      </c>
      <c r="G315" s="150">
        <v>44287</v>
      </c>
      <c r="H315" s="150">
        <v>44408</v>
      </c>
      <c r="I315" s="150">
        <v>44174</v>
      </c>
      <c r="J315" s="149" t="s">
        <v>222</v>
      </c>
      <c r="K315" s="149" t="s">
        <v>223</v>
      </c>
      <c r="L315" s="149">
        <v>287</v>
      </c>
      <c r="M315" s="151">
        <v>1265</v>
      </c>
      <c r="N315" s="149" t="s">
        <v>224</v>
      </c>
      <c r="O315" s="149">
        <v>1.3</v>
      </c>
      <c r="P315" s="151">
        <v>1645</v>
      </c>
      <c r="Q315" s="149">
        <v>46</v>
      </c>
      <c r="R315" s="152">
        <v>150</v>
      </c>
      <c r="S315" s="153"/>
      <c r="T315" s="152">
        <f t="shared" si="4"/>
        <v>1795</v>
      </c>
    </row>
    <row r="316" spans="1:20" ht="60" x14ac:dyDescent="0.25">
      <c r="A316" s="149">
        <v>60347909</v>
      </c>
      <c r="B316" s="148" t="s">
        <v>607</v>
      </c>
      <c r="C316" s="149" t="s">
        <v>319</v>
      </c>
      <c r="D316" s="149" t="s">
        <v>219</v>
      </c>
      <c r="E316" s="149" t="s">
        <v>279</v>
      </c>
      <c r="F316" s="149" t="s">
        <v>221</v>
      </c>
      <c r="G316" s="150">
        <v>44287</v>
      </c>
      <c r="H316" s="150">
        <v>44408</v>
      </c>
      <c r="I316" s="150">
        <v>44174</v>
      </c>
      <c r="J316" s="149" t="s">
        <v>222</v>
      </c>
      <c r="K316" s="149" t="s">
        <v>223</v>
      </c>
      <c r="L316" s="149">
        <v>360</v>
      </c>
      <c r="M316" s="151">
        <v>1987</v>
      </c>
      <c r="N316" s="149" t="s">
        <v>233</v>
      </c>
      <c r="O316" s="149">
        <v>1</v>
      </c>
      <c r="P316" s="151">
        <v>1987</v>
      </c>
      <c r="Q316" s="149">
        <v>45</v>
      </c>
      <c r="R316" s="152">
        <v>600</v>
      </c>
      <c r="S316" s="153"/>
      <c r="T316" s="152">
        <f t="shared" si="4"/>
        <v>2587</v>
      </c>
    </row>
    <row r="317" spans="1:20" ht="60" x14ac:dyDescent="0.25">
      <c r="A317" s="149">
        <v>60348586</v>
      </c>
      <c r="B317" s="148" t="s">
        <v>608</v>
      </c>
      <c r="C317" s="149" t="s">
        <v>270</v>
      </c>
      <c r="D317" s="149" t="s">
        <v>219</v>
      </c>
      <c r="E317" s="149" t="s">
        <v>261</v>
      </c>
      <c r="F317" s="149" t="s">
        <v>257</v>
      </c>
      <c r="G317" s="150">
        <v>44287</v>
      </c>
      <c r="H317" s="150">
        <v>44408</v>
      </c>
      <c r="I317" s="150">
        <v>44174</v>
      </c>
      <c r="J317" s="149" t="s">
        <v>222</v>
      </c>
      <c r="K317" s="149" t="s">
        <v>223</v>
      </c>
      <c r="L317" s="149">
        <v>238</v>
      </c>
      <c r="M317" s="151">
        <v>1265</v>
      </c>
      <c r="N317" s="149" t="s">
        <v>224</v>
      </c>
      <c r="O317" s="149">
        <v>1.3</v>
      </c>
      <c r="P317" s="151">
        <v>1645</v>
      </c>
      <c r="Q317" s="149">
        <v>46</v>
      </c>
      <c r="R317" s="152">
        <v>150</v>
      </c>
      <c r="S317" s="153"/>
      <c r="T317" s="152">
        <f t="shared" si="4"/>
        <v>1795</v>
      </c>
    </row>
    <row r="318" spans="1:20" ht="90" x14ac:dyDescent="0.25">
      <c r="A318" s="149">
        <v>60349463</v>
      </c>
      <c r="B318" s="148" t="s">
        <v>609</v>
      </c>
      <c r="C318" s="149" t="s">
        <v>564</v>
      </c>
      <c r="D318" s="149" t="s">
        <v>219</v>
      </c>
      <c r="E318" s="149" t="s">
        <v>244</v>
      </c>
      <c r="F318" s="149" t="s">
        <v>257</v>
      </c>
      <c r="G318" s="150">
        <v>44287</v>
      </c>
      <c r="H318" s="150">
        <v>44408</v>
      </c>
      <c r="I318" s="150">
        <v>44174</v>
      </c>
      <c r="J318" s="149" t="s">
        <v>222</v>
      </c>
      <c r="K318" s="149" t="s">
        <v>223</v>
      </c>
      <c r="L318" s="149">
        <v>323</v>
      </c>
      <c r="M318" s="151">
        <v>1987</v>
      </c>
      <c r="N318" s="149" t="s">
        <v>224</v>
      </c>
      <c r="O318" s="149">
        <v>1.3</v>
      </c>
      <c r="P318" s="151">
        <v>2583</v>
      </c>
      <c r="Q318" s="149">
        <v>46</v>
      </c>
      <c r="R318" s="152">
        <v>150</v>
      </c>
      <c r="S318" s="153"/>
      <c r="T318" s="152">
        <f t="shared" si="4"/>
        <v>2733</v>
      </c>
    </row>
    <row r="319" spans="1:20" ht="60" x14ac:dyDescent="0.25">
      <c r="A319" s="149">
        <v>60350015</v>
      </c>
      <c r="B319" s="148" t="s">
        <v>610</v>
      </c>
      <c r="C319" s="149" t="s">
        <v>576</v>
      </c>
      <c r="D319" s="149" t="s">
        <v>219</v>
      </c>
      <c r="E319" s="149" t="s">
        <v>254</v>
      </c>
      <c r="F319" s="149" t="s">
        <v>257</v>
      </c>
      <c r="G319" s="150">
        <v>44287</v>
      </c>
      <c r="H319" s="150">
        <v>44408</v>
      </c>
      <c r="I319" s="150">
        <v>44174</v>
      </c>
      <c r="J319" s="149" t="s">
        <v>222</v>
      </c>
      <c r="K319" s="149" t="s">
        <v>223</v>
      </c>
      <c r="L319" s="149">
        <v>145</v>
      </c>
      <c r="M319" s="151">
        <v>724</v>
      </c>
      <c r="N319" s="149" t="s">
        <v>228</v>
      </c>
      <c r="O319" s="149">
        <v>1.1200000000000001</v>
      </c>
      <c r="P319" s="151">
        <v>811</v>
      </c>
      <c r="Q319" s="149">
        <v>46</v>
      </c>
      <c r="R319" s="152">
        <v>150</v>
      </c>
      <c r="S319" s="153"/>
      <c r="T319" s="152">
        <f t="shared" si="4"/>
        <v>961</v>
      </c>
    </row>
    <row r="320" spans="1:20" ht="30" x14ac:dyDescent="0.25">
      <c r="A320" s="149">
        <v>60350325</v>
      </c>
      <c r="B320" s="148" t="s">
        <v>611</v>
      </c>
      <c r="C320" s="149" t="s">
        <v>253</v>
      </c>
      <c r="D320" s="149" t="s">
        <v>219</v>
      </c>
      <c r="E320" s="149" t="s">
        <v>232</v>
      </c>
      <c r="F320" s="149" t="s">
        <v>291</v>
      </c>
      <c r="G320" s="150">
        <v>44287</v>
      </c>
      <c r="H320" s="150">
        <v>44408</v>
      </c>
      <c r="I320" s="150">
        <v>44174</v>
      </c>
      <c r="J320" s="149" t="s">
        <v>222</v>
      </c>
      <c r="K320" s="149" t="s">
        <v>223</v>
      </c>
      <c r="L320" s="149">
        <v>180</v>
      </c>
      <c r="M320" s="151">
        <v>724</v>
      </c>
      <c r="N320" s="149" t="s">
        <v>233</v>
      </c>
      <c r="O320" s="149">
        <v>1</v>
      </c>
      <c r="P320" s="151">
        <v>724</v>
      </c>
      <c r="Q320" s="149">
        <v>46</v>
      </c>
      <c r="R320" s="152">
        <v>150</v>
      </c>
      <c r="S320" s="153"/>
      <c r="T320" s="152">
        <f t="shared" si="4"/>
        <v>874</v>
      </c>
    </row>
    <row r="321" spans="1:20" ht="30" x14ac:dyDescent="0.25">
      <c r="A321" s="149">
        <v>60350386</v>
      </c>
      <c r="B321" s="148" t="s">
        <v>612</v>
      </c>
      <c r="C321" s="149" t="s">
        <v>253</v>
      </c>
      <c r="D321" s="149" t="s">
        <v>219</v>
      </c>
      <c r="E321" s="149" t="s">
        <v>232</v>
      </c>
      <c r="F321" s="149" t="s">
        <v>291</v>
      </c>
      <c r="G321" s="150">
        <v>44287</v>
      </c>
      <c r="H321" s="150">
        <v>44408</v>
      </c>
      <c r="I321" s="150">
        <v>44174</v>
      </c>
      <c r="J321" s="149" t="s">
        <v>222</v>
      </c>
      <c r="K321" s="149" t="s">
        <v>223</v>
      </c>
      <c r="L321" s="149">
        <v>540</v>
      </c>
      <c r="M321" s="151">
        <v>2573</v>
      </c>
      <c r="N321" s="149" t="s">
        <v>233</v>
      </c>
      <c r="O321" s="149">
        <v>1</v>
      </c>
      <c r="P321" s="151">
        <v>2573</v>
      </c>
      <c r="Q321" s="149">
        <v>45</v>
      </c>
      <c r="R321" s="152">
        <v>600</v>
      </c>
      <c r="S321" s="153"/>
      <c r="T321" s="152">
        <f t="shared" si="4"/>
        <v>3173</v>
      </c>
    </row>
    <row r="322" spans="1:20" ht="30" x14ac:dyDescent="0.25">
      <c r="A322" s="149">
        <v>60350660</v>
      </c>
      <c r="B322" s="148" t="s">
        <v>613</v>
      </c>
      <c r="C322" s="149" t="s">
        <v>231</v>
      </c>
      <c r="D322" s="149" t="s">
        <v>219</v>
      </c>
      <c r="E322" s="149" t="s">
        <v>232</v>
      </c>
      <c r="F322" s="149" t="s">
        <v>221</v>
      </c>
      <c r="G322" s="150">
        <v>44287</v>
      </c>
      <c r="H322" s="150">
        <v>44408</v>
      </c>
      <c r="I322" s="150">
        <v>44174</v>
      </c>
      <c r="J322" s="149" t="s">
        <v>222</v>
      </c>
      <c r="K322" s="149" t="s">
        <v>223</v>
      </c>
      <c r="L322" s="149">
        <v>720</v>
      </c>
      <c r="M322" s="151">
        <v>4170</v>
      </c>
      <c r="N322" s="149" t="s">
        <v>233</v>
      </c>
      <c r="O322" s="149">
        <v>1</v>
      </c>
      <c r="P322" s="151">
        <v>4170</v>
      </c>
      <c r="Q322" s="149">
        <v>45</v>
      </c>
      <c r="R322" s="152">
        <v>600</v>
      </c>
      <c r="S322" s="153"/>
      <c r="T322" s="152">
        <f t="shared" ref="T322:T388" si="5">P322+R322</f>
        <v>4770</v>
      </c>
    </row>
    <row r="323" spans="1:20" ht="30" x14ac:dyDescent="0.25">
      <c r="A323" s="149">
        <v>60351433</v>
      </c>
      <c r="B323" s="148" t="s">
        <v>614</v>
      </c>
      <c r="C323" s="149" t="s">
        <v>278</v>
      </c>
      <c r="D323" s="149" t="s">
        <v>219</v>
      </c>
      <c r="E323" s="149" t="s">
        <v>220</v>
      </c>
      <c r="F323" s="149" t="s">
        <v>221</v>
      </c>
      <c r="G323" s="150">
        <v>44287</v>
      </c>
      <c r="H323" s="150">
        <v>44408</v>
      </c>
      <c r="I323" s="150">
        <v>44174</v>
      </c>
      <c r="J323" s="149" t="s">
        <v>222</v>
      </c>
      <c r="K323" s="149" t="s">
        <v>223</v>
      </c>
      <c r="L323" s="149">
        <v>409</v>
      </c>
      <c r="M323" s="151">
        <v>2573</v>
      </c>
      <c r="N323" s="149" t="s">
        <v>224</v>
      </c>
      <c r="O323" s="149">
        <v>1.3</v>
      </c>
      <c r="P323" s="151">
        <v>3345</v>
      </c>
      <c r="Q323" s="149">
        <v>45</v>
      </c>
      <c r="R323" s="152">
        <v>600</v>
      </c>
      <c r="S323" s="153"/>
      <c r="T323" s="152">
        <f t="shared" si="5"/>
        <v>3945</v>
      </c>
    </row>
    <row r="324" spans="1:20" ht="75" x14ac:dyDescent="0.25">
      <c r="A324" s="149">
        <v>60354070</v>
      </c>
      <c r="B324" s="148" t="s">
        <v>615</v>
      </c>
      <c r="C324" s="149" t="s">
        <v>556</v>
      </c>
      <c r="D324" s="149" t="s">
        <v>219</v>
      </c>
      <c r="E324" s="149" t="s">
        <v>241</v>
      </c>
      <c r="F324" s="149" t="s">
        <v>257</v>
      </c>
      <c r="G324" s="150">
        <v>44287</v>
      </c>
      <c r="H324" s="150">
        <v>44408</v>
      </c>
      <c r="I324" s="150">
        <v>44174</v>
      </c>
      <c r="J324" s="149" t="s">
        <v>222</v>
      </c>
      <c r="K324" s="149" t="s">
        <v>223</v>
      </c>
      <c r="L324" s="149">
        <v>460</v>
      </c>
      <c r="M324" s="151">
        <v>2573</v>
      </c>
      <c r="N324" s="149" t="s">
        <v>228</v>
      </c>
      <c r="O324" s="149">
        <v>1.1200000000000001</v>
      </c>
      <c r="P324" s="151">
        <v>2882</v>
      </c>
      <c r="Q324" s="149">
        <v>45</v>
      </c>
      <c r="R324" s="152">
        <v>600</v>
      </c>
      <c r="S324" s="153"/>
      <c r="T324" s="152">
        <f t="shared" si="5"/>
        <v>3482</v>
      </c>
    </row>
    <row r="325" spans="1:20" ht="60" x14ac:dyDescent="0.25">
      <c r="A325" s="149">
        <v>60354616</v>
      </c>
      <c r="B325" s="148" t="s">
        <v>616</v>
      </c>
      <c r="C325" s="149" t="s">
        <v>270</v>
      </c>
      <c r="D325" s="149" t="s">
        <v>219</v>
      </c>
      <c r="E325" s="149" t="s">
        <v>261</v>
      </c>
      <c r="F325" s="149" t="s">
        <v>257</v>
      </c>
      <c r="G325" s="150">
        <v>44287</v>
      </c>
      <c r="H325" s="150">
        <v>44408</v>
      </c>
      <c r="I325" s="150">
        <v>44174</v>
      </c>
      <c r="J325" s="149" t="s">
        <v>222</v>
      </c>
      <c r="K325" s="149" t="s">
        <v>223</v>
      </c>
      <c r="L325" s="149">
        <v>757</v>
      </c>
      <c r="M325" s="151">
        <v>4170</v>
      </c>
      <c r="N325" s="149" t="s">
        <v>224</v>
      </c>
      <c r="O325" s="149">
        <v>1.3</v>
      </c>
      <c r="P325" s="151">
        <v>5421</v>
      </c>
      <c r="Q325" s="149">
        <v>45</v>
      </c>
      <c r="R325" s="152">
        <v>600</v>
      </c>
      <c r="S325" s="153"/>
      <c r="T325" s="152">
        <f t="shared" si="5"/>
        <v>6021</v>
      </c>
    </row>
    <row r="326" spans="1:20" ht="60" x14ac:dyDescent="0.25">
      <c r="A326" s="149">
        <v>60354707</v>
      </c>
      <c r="B326" s="148" t="s">
        <v>617</v>
      </c>
      <c r="C326" s="149" t="s">
        <v>270</v>
      </c>
      <c r="D326" s="149" t="s">
        <v>219</v>
      </c>
      <c r="E326" s="149" t="s">
        <v>261</v>
      </c>
      <c r="F326" s="149" t="s">
        <v>257</v>
      </c>
      <c r="G326" s="150">
        <v>44287</v>
      </c>
      <c r="H326" s="150">
        <v>44408</v>
      </c>
      <c r="I326" s="150">
        <v>44174</v>
      </c>
      <c r="J326" s="149" t="s">
        <v>222</v>
      </c>
      <c r="K326" s="149" t="s">
        <v>223</v>
      </c>
      <c r="L326" s="149">
        <v>357</v>
      </c>
      <c r="M326" s="151">
        <v>1987</v>
      </c>
      <c r="N326" s="149" t="s">
        <v>224</v>
      </c>
      <c r="O326" s="149">
        <v>1.3</v>
      </c>
      <c r="P326" s="151">
        <v>2583</v>
      </c>
      <c r="Q326" s="149">
        <v>46</v>
      </c>
      <c r="R326" s="152">
        <v>150</v>
      </c>
      <c r="S326" s="153"/>
      <c r="T326" s="152">
        <f t="shared" si="5"/>
        <v>2733</v>
      </c>
    </row>
    <row r="327" spans="1:20" ht="75" x14ac:dyDescent="0.25">
      <c r="A327" s="149">
        <v>60355554</v>
      </c>
      <c r="B327" s="148" t="s">
        <v>618</v>
      </c>
      <c r="C327" s="149" t="s">
        <v>448</v>
      </c>
      <c r="D327" s="149" t="s">
        <v>219</v>
      </c>
      <c r="E327" s="149" t="s">
        <v>241</v>
      </c>
      <c r="F327" s="149" t="s">
        <v>221</v>
      </c>
      <c r="G327" s="150">
        <v>44287</v>
      </c>
      <c r="H327" s="150">
        <v>44408</v>
      </c>
      <c r="I327" s="150">
        <v>44174</v>
      </c>
      <c r="J327" s="149" t="s">
        <v>222</v>
      </c>
      <c r="K327" s="149" t="s">
        <v>223</v>
      </c>
      <c r="L327" s="149">
        <v>468</v>
      </c>
      <c r="M327" s="151">
        <v>2573</v>
      </c>
      <c r="N327" s="149" t="s">
        <v>228</v>
      </c>
      <c r="O327" s="149">
        <v>1.1200000000000001</v>
      </c>
      <c r="P327" s="151">
        <v>2882</v>
      </c>
      <c r="Q327" s="149">
        <v>45</v>
      </c>
      <c r="R327" s="152">
        <v>600</v>
      </c>
      <c r="S327" s="153"/>
      <c r="T327" s="152">
        <f t="shared" si="5"/>
        <v>3482</v>
      </c>
    </row>
    <row r="328" spans="1:20" ht="45" x14ac:dyDescent="0.25">
      <c r="A328" s="149">
        <v>60355621</v>
      </c>
      <c r="B328" s="148" t="s">
        <v>619</v>
      </c>
      <c r="C328" s="149" t="s">
        <v>620</v>
      </c>
      <c r="D328" s="149" t="s">
        <v>219</v>
      </c>
      <c r="E328" s="149" t="s">
        <v>248</v>
      </c>
      <c r="F328" s="149" t="s">
        <v>221</v>
      </c>
      <c r="G328" s="150">
        <v>44287</v>
      </c>
      <c r="H328" s="150">
        <v>44408</v>
      </c>
      <c r="I328" s="150">
        <v>44174</v>
      </c>
      <c r="J328" s="149" t="s">
        <v>222</v>
      </c>
      <c r="K328" s="149" t="s">
        <v>223</v>
      </c>
      <c r="L328" s="149">
        <v>183</v>
      </c>
      <c r="M328" s="151">
        <v>724</v>
      </c>
      <c r="N328" s="149" t="s">
        <v>228</v>
      </c>
      <c r="O328" s="149">
        <v>1.1200000000000001</v>
      </c>
      <c r="P328" s="151">
        <v>811</v>
      </c>
      <c r="Q328" s="149">
        <v>46</v>
      </c>
      <c r="R328" s="152">
        <v>150</v>
      </c>
      <c r="S328" s="153"/>
      <c r="T328" s="152">
        <f t="shared" si="5"/>
        <v>961</v>
      </c>
    </row>
    <row r="329" spans="1:20" ht="30" x14ac:dyDescent="0.25">
      <c r="A329" s="149">
        <v>60356728</v>
      </c>
      <c r="B329" s="148" t="s">
        <v>621</v>
      </c>
      <c r="C329" s="149" t="s">
        <v>448</v>
      </c>
      <c r="D329" s="149" t="s">
        <v>219</v>
      </c>
      <c r="E329" s="149" t="s">
        <v>220</v>
      </c>
      <c r="F329" s="149" t="s">
        <v>257</v>
      </c>
      <c r="G329" s="150">
        <v>44287</v>
      </c>
      <c r="H329" s="150">
        <v>44408</v>
      </c>
      <c r="I329" s="150">
        <v>44174</v>
      </c>
      <c r="J329" s="149" t="s">
        <v>222</v>
      </c>
      <c r="K329" s="149" t="s">
        <v>223</v>
      </c>
      <c r="L329" s="149">
        <v>480</v>
      </c>
      <c r="M329" s="151">
        <v>2573</v>
      </c>
      <c r="N329" s="149" t="s">
        <v>224</v>
      </c>
      <c r="O329" s="149">
        <v>1.3</v>
      </c>
      <c r="P329" s="151">
        <v>3345</v>
      </c>
      <c r="Q329" s="149">
        <v>45</v>
      </c>
      <c r="R329" s="152">
        <v>600</v>
      </c>
      <c r="S329" s="153"/>
      <c r="T329" s="152">
        <f t="shared" si="5"/>
        <v>3945</v>
      </c>
    </row>
    <row r="330" spans="1:20" ht="135" x14ac:dyDescent="0.25">
      <c r="A330" s="149">
        <v>60356790</v>
      </c>
      <c r="B330" s="148" t="s">
        <v>622</v>
      </c>
      <c r="C330" s="149" t="s">
        <v>623</v>
      </c>
      <c r="D330" s="149" t="s">
        <v>219</v>
      </c>
      <c r="E330" s="149" t="s">
        <v>464</v>
      </c>
      <c r="F330" s="149" t="s">
        <v>249</v>
      </c>
      <c r="G330" s="150">
        <v>44287</v>
      </c>
      <c r="H330" s="150">
        <v>44408</v>
      </c>
      <c r="I330" s="150">
        <v>44174</v>
      </c>
      <c r="J330" s="149" t="s">
        <v>222</v>
      </c>
      <c r="K330" s="149" t="s">
        <v>223</v>
      </c>
      <c r="L330" s="149">
        <v>150</v>
      </c>
      <c r="M330" s="151">
        <v>724</v>
      </c>
      <c r="N330" s="149" t="s">
        <v>228</v>
      </c>
      <c r="O330" s="149">
        <v>1.1200000000000001</v>
      </c>
      <c r="P330" s="151">
        <v>811</v>
      </c>
      <c r="Q330" s="149">
        <v>46</v>
      </c>
      <c r="R330" s="152">
        <v>150</v>
      </c>
      <c r="S330" s="153"/>
      <c r="T330" s="152">
        <f t="shared" si="5"/>
        <v>961</v>
      </c>
    </row>
    <row r="331" spans="1:20" ht="30" x14ac:dyDescent="0.25">
      <c r="A331" s="149">
        <v>60357551</v>
      </c>
      <c r="B331" s="148" t="s">
        <v>624</v>
      </c>
      <c r="C331" s="149" t="s">
        <v>620</v>
      </c>
      <c r="D331" s="149" t="s">
        <v>219</v>
      </c>
      <c r="E331" s="149" t="s">
        <v>220</v>
      </c>
      <c r="F331" s="149" t="s">
        <v>221</v>
      </c>
      <c r="G331" s="150">
        <v>44287</v>
      </c>
      <c r="H331" s="150">
        <v>44408</v>
      </c>
      <c r="I331" s="150">
        <v>44174</v>
      </c>
      <c r="J331" s="149" t="s">
        <v>222</v>
      </c>
      <c r="K331" s="149" t="s">
        <v>223</v>
      </c>
      <c r="L331" s="149">
        <v>400</v>
      </c>
      <c r="M331" s="151">
        <v>2573</v>
      </c>
      <c r="N331" s="149" t="s">
        <v>224</v>
      </c>
      <c r="O331" s="149">
        <v>1.3</v>
      </c>
      <c r="P331" s="151">
        <v>3345</v>
      </c>
      <c r="Q331" s="149">
        <v>45</v>
      </c>
      <c r="R331" s="152">
        <v>600</v>
      </c>
      <c r="S331" s="153"/>
      <c r="T331" s="152">
        <f t="shared" si="5"/>
        <v>3945</v>
      </c>
    </row>
    <row r="332" spans="1:20" ht="30" x14ac:dyDescent="0.25">
      <c r="A332" s="149">
        <v>60357575</v>
      </c>
      <c r="B332" s="148" t="s">
        <v>625</v>
      </c>
      <c r="C332" s="149" t="s">
        <v>620</v>
      </c>
      <c r="D332" s="149" t="s">
        <v>219</v>
      </c>
      <c r="E332" s="149" t="s">
        <v>220</v>
      </c>
      <c r="F332" s="149" t="s">
        <v>221</v>
      </c>
      <c r="G332" s="150">
        <v>44287</v>
      </c>
      <c r="H332" s="150">
        <v>44408</v>
      </c>
      <c r="I332" s="150">
        <v>44174</v>
      </c>
      <c r="J332" s="149" t="s">
        <v>222</v>
      </c>
      <c r="K332" s="149" t="s">
        <v>223</v>
      </c>
      <c r="L332" s="149">
        <v>280</v>
      </c>
      <c r="M332" s="151">
        <v>1265</v>
      </c>
      <c r="N332" s="149" t="s">
        <v>224</v>
      </c>
      <c r="O332" s="149">
        <v>1.3</v>
      </c>
      <c r="P332" s="151">
        <v>1645</v>
      </c>
      <c r="Q332" s="149">
        <v>46</v>
      </c>
      <c r="R332" s="152">
        <v>150</v>
      </c>
      <c r="S332" s="153"/>
      <c r="T332" s="152">
        <f t="shared" si="5"/>
        <v>1795</v>
      </c>
    </row>
    <row r="333" spans="1:20" ht="30" x14ac:dyDescent="0.25">
      <c r="A333" s="149">
        <v>60357605</v>
      </c>
      <c r="B333" s="148" t="s">
        <v>626</v>
      </c>
      <c r="C333" s="149" t="s">
        <v>620</v>
      </c>
      <c r="D333" s="149" t="s">
        <v>219</v>
      </c>
      <c r="E333" s="149" t="s">
        <v>220</v>
      </c>
      <c r="F333" s="149" t="s">
        <v>221</v>
      </c>
      <c r="G333" s="150">
        <v>44287</v>
      </c>
      <c r="H333" s="150">
        <v>44408</v>
      </c>
      <c r="I333" s="150">
        <v>44174</v>
      </c>
      <c r="J333" s="149" t="s">
        <v>222</v>
      </c>
      <c r="K333" s="149" t="s">
        <v>223</v>
      </c>
      <c r="L333" s="149">
        <v>280</v>
      </c>
      <c r="M333" s="151">
        <v>1265</v>
      </c>
      <c r="N333" s="149" t="s">
        <v>224</v>
      </c>
      <c r="O333" s="149">
        <v>1.3</v>
      </c>
      <c r="P333" s="151">
        <v>1645</v>
      </c>
      <c r="Q333" s="149">
        <v>46</v>
      </c>
      <c r="R333" s="152">
        <v>150</v>
      </c>
      <c r="S333" s="153"/>
      <c r="T333" s="152">
        <f t="shared" si="5"/>
        <v>1795</v>
      </c>
    </row>
    <row r="334" spans="1:20" ht="30" x14ac:dyDescent="0.25">
      <c r="A334" s="149">
        <v>60357617</v>
      </c>
      <c r="B334" s="148" t="s">
        <v>627</v>
      </c>
      <c r="C334" s="149" t="s">
        <v>620</v>
      </c>
      <c r="D334" s="149" t="s">
        <v>219</v>
      </c>
      <c r="E334" s="149" t="s">
        <v>220</v>
      </c>
      <c r="F334" s="149" t="s">
        <v>221</v>
      </c>
      <c r="G334" s="150">
        <v>44287</v>
      </c>
      <c r="H334" s="150">
        <v>44408</v>
      </c>
      <c r="I334" s="150">
        <v>44174</v>
      </c>
      <c r="J334" s="149" t="s">
        <v>222</v>
      </c>
      <c r="K334" s="149" t="s">
        <v>223</v>
      </c>
      <c r="L334" s="149">
        <v>400</v>
      </c>
      <c r="M334" s="151">
        <v>2573</v>
      </c>
      <c r="N334" s="149" t="s">
        <v>224</v>
      </c>
      <c r="O334" s="149">
        <v>1.3</v>
      </c>
      <c r="P334" s="151">
        <v>3345</v>
      </c>
      <c r="Q334" s="149">
        <v>45</v>
      </c>
      <c r="R334" s="152">
        <v>600</v>
      </c>
      <c r="S334" s="153"/>
      <c r="T334" s="152">
        <f t="shared" si="5"/>
        <v>3945</v>
      </c>
    </row>
    <row r="335" spans="1:20" ht="45" x14ac:dyDescent="0.25">
      <c r="A335" s="149">
        <v>60357629</v>
      </c>
      <c r="B335" s="148" t="s">
        <v>628</v>
      </c>
      <c r="C335" s="149" t="s">
        <v>253</v>
      </c>
      <c r="D335" s="149" t="s">
        <v>219</v>
      </c>
      <c r="E335" s="149" t="s">
        <v>237</v>
      </c>
      <c r="F335" s="149" t="s">
        <v>221</v>
      </c>
      <c r="G335" s="150">
        <v>44287</v>
      </c>
      <c r="H335" s="150">
        <v>44408</v>
      </c>
      <c r="I335" s="150">
        <v>44174</v>
      </c>
      <c r="J335" s="149" t="s">
        <v>222</v>
      </c>
      <c r="K335" s="149" t="s">
        <v>223</v>
      </c>
      <c r="L335" s="149">
        <v>150</v>
      </c>
      <c r="M335" s="151">
        <v>724</v>
      </c>
      <c r="N335" s="149" t="s">
        <v>224</v>
      </c>
      <c r="O335" s="149">
        <v>1.3</v>
      </c>
      <c r="P335" s="151">
        <v>941</v>
      </c>
      <c r="Q335" s="149">
        <v>46</v>
      </c>
      <c r="R335" s="152">
        <v>150</v>
      </c>
      <c r="S335" s="153"/>
      <c r="T335" s="152">
        <f t="shared" si="5"/>
        <v>1091</v>
      </c>
    </row>
    <row r="336" spans="1:20" ht="45" x14ac:dyDescent="0.25">
      <c r="A336" s="149">
        <v>60357939</v>
      </c>
      <c r="B336" s="148" t="s">
        <v>629</v>
      </c>
      <c r="C336" s="149" t="s">
        <v>253</v>
      </c>
      <c r="D336" s="149" t="s">
        <v>219</v>
      </c>
      <c r="E336" s="149" t="s">
        <v>237</v>
      </c>
      <c r="F336" s="149" t="s">
        <v>221</v>
      </c>
      <c r="G336" s="150">
        <v>44287</v>
      </c>
      <c r="H336" s="150">
        <v>44408</v>
      </c>
      <c r="I336" s="150">
        <v>44174</v>
      </c>
      <c r="J336" s="149" t="s">
        <v>222</v>
      </c>
      <c r="K336" s="149" t="s">
        <v>223</v>
      </c>
      <c r="L336" s="149">
        <v>180</v>
      </c>
      <c r="M336" s="151">
        <v>724</v>
      </c>
      <c r="N336" s="149" t="s">
        <v>224</v>
      </c>
      <c r="O336" s="149">
        <v>1.3</v>
      </c>
      <c r="P336" s="151">
        <v>941</v>
      </c>
      <c r="Q336" s="149">
        <v>46</v>
      </c>
      <c r="R336" s="152">
        <v>150</v>
      </c>
      <c r="S336" s="153"/>
      <c r="T336" s="152">
        <f t="shared" si="5"/>
        <v>1091</v>
      </c>
    </row>
    <row r="337" spans="1:20" ht="60" x14ac:dyDescent="0.25">
      <c r="A337" s="149">
        <v>60359237</v>
      </c>
      <c r="B337" s="148" t="s">
        <v>630</v>
      </c>
      <c r="C337" s="149" t="s">
        <v>218</v>
      </c>
      <c r="D337" s="149" t="s">
        <v>219</v>
      </c>
      <c r="E337" s="149" t="s">
        <v>261</v>
      </c>
      <c r="F337" s="149" t="s">
        <v>257</v>
      </c>
      <c r="G337" s="150">
        <v>44287</v>
      </c>
      <c r="H337" s="150">
        <v>44408</v>
      </c>
      <c r="I337" s="150">
        <v>44174</v>
      </c>
      <c r="J337" s="149" t="s">
        <v>222</v>
      </c>
      <c r="K337" s="149" t="s">
        <v>223</v>
      </c>
      <c r="L337" s="149">
        <v>847</v>
      </c>
      <c r="M337" s="151">
        <v>4170</v>
      </c>
      <c r="N337" s="149" t="s">
        <v>224</v>
      </c>
      <c r="O337" s="149">
        <v>1.3</v>
      </c>
      <c r="P337" s="151">
        <v>5421</v>
      </c>
      <c r="Q337" s="149">
        <v>45</v>
      </c>
      <c r="R337" s="152">
        <v>600</v>
      </c>
      <c r="S337" s="153"/>
      <c r="T337" s="152">
        <f t="shared" si="5"/>
        <v>6021</v>
      </c>
    </row>
    <row r="338" spans="1:20" ht="60" x14ac:dyDescent="0.25">
      <c r="A338" s="149">
        <v>60359626</v>
      </c>
      <c r="B338" s="148" t="s">
        <v>631</v>
      </c>
      <c r="C338" s="149" t="s">
        <v>218</v>
      </c>
      <c r="D338" s="149" t="s">
        <v>219</v>
      </c>
      <c r="E338" s="149" t="s">
        <v>261</v>
      </c>
      <c r="F338" s="149" t="s">
        <v>257</v>
      </c>
      <c r="G338" s="150">
        <v>44287</v>
      </c>
      <c r="H338" s="150">
        <v>44408</v>
      </c>
      <c r="I338" s="150">
        <v>44174</v>
      </c>
      <c r="J338" s="149" t="s">
        <v>222</v>
      </c>
      <c r="K338" s="149" t="s">
        <v>223</v>
      </c>
      <c r="L338" s="149">
        <v>349</v>
      </c>
      <c r="M338" s="151">
        <v>1987</v>
      </c>
      <c r="N338" s="149" t="s">
        <v>224</v>
      </c>
      <c r="O338" s="149">
        <v>1.3</v>
      </c>
      <c r="P338" s="151">
        <v>2583</v>
      </c>
      <c r="Q338" s="149">
        <v>46</v>
      </c>
      <c r="R338" s="152">
        <v>150</v>
      </c>
      <c r="S338" s="153"/>
      <c r="T338" s="152">
        <f t="shared" si="5"/>
        <v>2733</v>
      </c>
    </row>
    <row r="339" spans="1:20" ht="45" x14ac:dyDescent="0.25">
      <c r="A339" s="149">
        <v>60360355</v>
      </c>
      <c r="B339" s="148" t="s">
        <v>632</v>
      </c>
      <c r="C339" s="149" t="s">
        <v>497</v>
      </c>
      <c r="D339" s="149" t="s">
        <v>219</v>
      </c>
      <c r="E339" s="149" t="s">
        <v>248</v>
      </c>
      <c r="F339" s="149" t="s">
        <v>257</v>
      </c>
      <c r="G339" s="150">
        <v>44287</v>
      </c>
      <c r="H339" s="150">
        <v>44408</v>
      </c>
      <c r="I339" s="150">
        <v>44174</v>
      </c>
      <c r="J339" s="149" t="s">
        <v>222</v>
      </c>
      <c r="K339" s="149" t="s">
        <v>223</v>
      </c>
      <c r="L339" s="149">
        <v>173</v>
      </c>
      <c r="M339" s="151">
        <v>724</v>
      </c>
      <c r="N339" s="149" t="s">
        <v>228</v>
      </c>
      <c r="O339" s="149">
        <v>1.1200000000000001</v>
      </c>
      <c r="P339" s="151">
        <v>811</v>
      </c>
      <c r="Q339" s="149">
        <v>46</v>
      </c>
      <c r="R339" s="152">
        <v>150</v>
      </c>
      <c r="S339" s="153"/>
      <c r="T339" s="152">
        <f t="shared" si="5"/>
        <v>961</v>
      </c>
    </row>
    <row r="340" spans="1:20" ht="60" x14ac:dyDescent="0.25">
      <c r="A340" s="149">
        <v>60360483</v>
      </c>
      <c r="B340" s="148" t="s">
        <v>633</v>
      </c>
      <c r="C340" s="149" t="s">
        <v>497</v>
      </c>
      <c r="D340" s="149" t="s">
        <v>219</v>
      </c>
      <c r="E340" s="149" t="s">
        <v>279</v>
      </c>
      <c r="F340" s="149" t="s">
        <v>249</v>
      </c>
      <c r="G340" s="150">
        <v>44287</v>
      </c>
      <c r="H340" s="150">
        <v>44408</v>
      </c>
      <c r="I340" s="150">
        <v>44174</v>
      </c>
      <c r="J340" s="149" t="s">
        <v>222</v>
      </c>
      <c r="K340" s="149" t="s">
        <v>223</v>
      </c>
      <c r="L340" s="149">
        <v>292</v>
      </c>
      <c r="M340" s="151">
        <v>1265</v>
      </c>
      <c r="N340" s="149" t="s">
        <v>233</v>
      </c>
      <c r="O340" s="149">
        <v>1</v>
      </c>
      <c r="P340" s="151">
        <v>1265</v>
      </c>
      <c r="Q340" s="149">
        <v>46</v>
      </c>
      <c r="R340" s="152">
        <v>150</v>
      </c>
      <c r="S340" s="153"/>
      <c r="T340" s="152">
        <f t="shared" si="5"/>
        <v>1415</v>
      </c>
    </row>
    <row r="341" spans="1:20" ht="60" x14ac:dyDescent="0.25">
      <c r="A341" s="149">
        <v>60360495</v>
      </c>
      <c r="B341" s="148" t="s">
        <v>634</v>
      </c>
      <c r="C341" s="149" t="s">
        <v>497</v>
      </c>
      <c r="D341" s="149" t="s">
        <v>219</v>
      </c>
      <c r="E341" s="149" t="s">
        <v>279</v>
      </c>
      <c r="F341" s="149" t="s">
        <v>249</v>
      </c>
      <c r="G341" s="150">
        <v>44287</v>
      </c>
      <c r="H341" s="150">
        <v>44408</v>
      </c>
      <c r="I341" s="150">
        <v>44174</v>
      </c>
      <c r="J341" s="149" t="s">
        <v>222</v>
      </c>
      <c r="K341" s="149" t="s">
        <v>223</v>
      </c>
      <c r="L341" s="149">
        <v>456</v>
      </c>
      <c r="M341" s="151">
        <v>2573</v>
      </c>
      <c r="N341" s="149" t="s">
        <v>233</v>
      </c>
      <c r="O341" s="149">
        <v>1</v>
      </c>
      <c r="P341" s="151">
        <v>2573</v>
      </c>
      <c r="Q341" s="149">
        <v>45</v>
      </c>
      <c r="R341" s="152">
        <v>600</v>
      </c>
      <c r="S341" s="153"/>
      <c r="T341" s="152">
        <f t="shared" si="5"/>
        <v>3173</v>
      </c>
    </row>
    <row r="342" spans="1:20" ht="60" x14ac:dyDescent="0.25">
      <c r="A342" s="149">
        <v>60361281</v>
      </c>
      <c r="B342" s="148" t="s">
        <v>635</v>
      </c>
      <c r="C342" s="149" t="s">
        <v>270</v>
      </c>
      <c r="D342" s="149" t="s">
        <v>219</v>
      </c>
      <c r="E342" s="149" t="s">
        <v>261</v>
      </c>
      <c r="F342" s="149" t="s">
        <v>249</v>
      </c>
      <c r="G342" s="150">
        <v>44287</v>
      </c>
      <c r="H342" s="150">
        <v>44408</v>
      </c>
      <c r="I342" s="150">
        <v>44174</v>
      </c>
      <c r="J342" s="149" t="s">
        <v>222</v>
      </c>
      <c r="K342" s="149" t="s">
        <v>223</v>
      </c>
      <c r="L342" s="149">
        <v>253</v>
      </c>
      <c r="M342" s="151">
        <v>1265</v>
      </c>
      <c r="N342" s="149" t="s">
        <v>224</v>
      </c>
      <c r="O342" s="149">
        <v>1.3</v>
      </c>
      <c r="P342" s="151">
        <v>1645</v>
      </c>
      <c r="Q342" s="149">
        <v>46</v>
      </c>
      <c r="R342" s="152">
        <v>150</v>
      </c>
      <c r="S342" s="153"/>
      <c r="T342" s="152">
        <f t="shared" si="5"/>
        <v>1795</v>
      </c>
    </row>
    <row r="343" spans="1:20" ht="60" x14ac:dyDescent="0.25">
      <c r="A343" s="149">
        <v>60362388</v>
      </c>
      <c r="B343" s="148" t="s">
        <v>636</v>
      </c>
      <c r="C343" s="149" t="s">
        <v>270</v>
      </c>
      <c r="D343" s="149" t="s">
        <v>219</v>
      </c>
      <c r="E343" s="149" t="s">
        <v>261</v>
      </c>
      <c r="F343" s="149" t="s">
        <v>257</v>
      </c>
      <c r="G343" s="150">
        <v>44287</v>
      </c>
      <c r="H343" s="150">
        <v>44408</v>
      </c>
      <c r="I343" s="150">
        <v>44174</v>
      </c>
      <c r="J343" s="149" t="s">
        <v>222</v>
      </c>
      <c r="K343" s="149" t="s">
        <v>223</v>
      </c>
      <c r="L343" s="149">
        <v>500</v>
      </c>
      <c r="M343" s="151">
        <v>2573</v>
      </c>
      <c r="N343" s="149" t="s">
        <v>224</v>
      </c>
      <c r="O343" s="149">
        <v>1.3</v>
      </c>
      <c r="P343" s="151">
        <v>3345</v>
      </c>
      <c r="Q343" s="149">
        <v>45</v>
      </c>
      <c r="R343" s="152">
        <v>600</v>
      </c>
      <c r="S343" s="153"/>
      <c r="T343" s="152">
        <f t="shared" si="5"/>
        <v>3945</v>
      </c>
    </row>
    <row r="344" spans="1:20" ht="45" x14ac:dyDescent="0.25">
      <c r="A344" s="149">
        <v>60364592</v>
      </c>
      <c r="B344" s="148" t="s">
        <v>637</v>
      </c>
      <c r="C344" s="149" t="s">
        <v>638</v>
      </c>
      <c r="D344" s="149" t="s">
        <v>219</v>
      </c>
      <c r="E344" s="149" t="s">
        <v>248</v>
      </c>
      <c r="F344" s="149" t="s">
        <v>257</v>
      </c>
      <c r="G344" s="150">
        <v>44287</v>
      </c>
      <c r="H344" s="150">
        <v>44408</v>
      </c>
      <c r="I344" s="150">
        <v>44174</v>
      </c>
      <c r="J344" s="149" t="s">
        <v>222</v>
      </c>
      <c r="K344" s="149" t="s">
        <v>223</v>
      </c>
      <c r="L344" s="149">
        <v>173</v>
      </c>
      <c r="M344" s="151">
        <v>724</v>
      </c>
      <c r="N344" s="149" t="s">
        <v>228</v>
      </c>
      <c r="O344" s="149">
        <v>1.1200000000000001</v>
      </c>
      <c r="P344" s="151">
        <v>811</v>
      </c>
      <c r="Q344" s="149">
        <v>46</v>
      </c>
      <c r="R344" s="152">
        <v>150</v>
      </c>
      <c r="S344" s="153"/>
      <c r="T344" s="152">
        <f t="shared" si="5"/>
        <v>961</v>
      </c>
    </row>
    <row r="345" spans="1:20" ht="60" x14ac:dyDescent="0.25">
      <c r="A345" s="147">
        <v>60365687</v>
      </c>
      <c r="B345" s="148" t="s">
        <v>639</v>
      </c>
      <c r="C345" s="149" t="s">
        <v>640</v>
      </c>
      <c r="D345" s="149" t="s">
        <v>219</v>
      </c>
      <c r="E345" s="149" t="s">
        <v>254</v>
      </c>
      <c r="F345" s="149" t="s">
        <v>221</v>
      </c>
      <c r="G345" s="150">
        <v>44287</v>
      </c>
      <c r="H345" s="150">
        <v>44408</v>
      </c>
      <c r="I345" s="150">
        <v>44174</v>
      </c>
      <c r="J345" s="149" t="s">
        <v>222</v>
      </c>
      <c r="K345" s="149" t="s">
        <v>223</v>
      </c>
      <c r="L345" s="149">
        <v>303</v>
      </c>
      <c r="M345" s="151">
        <v>1987</v>
      </c>
      <c r="N345" s="149" t="s">
        <v>228</v>
      </c>
      <c r="O345" s="149">
        <v>1.1200000000000001</v>
      </c>
      <c r="P345" s="151">
        <v>2225</v>
      </c>
      <c r="Q345" s="149">
        <v>46</v>
      </c>
      <c r="R345" s="152">
        <v>150</v>
      </c>
      <c r="S345" s="153"/>
      <c r="T345" s="152">
        <f t="shared" si="5"/>
        <v>2375</v>
      </c>
    </row>
    <row r="346" spans="1:20" ht="45" x14ac:dyDescent="0.25">
      <c r="A346" s="149">
        <v>60365699</v>
      </c>
      <c r="B346" s="148" t="s">
        <v>641</v>
      </c>
      <c r="C346" s="149" t="s">
        <v>640</v>
      </c>
      <c r="D346" s="149" t="s">
        <v>219</v>
      </c>
      <c r="E346" s="149" t="s">
        <v>237</v>
      </c>
      <c r="F346" s="149" t="s">
        <v>221</v>
      </c>
      <c r="G346" s="150">
        <v>44287</v>
      </c>
      <c r="H346" s="150">
        <v>44408</v>
      </c>
      <c r="I346" s="150">
        <v>44174</v>
      </c>
      <c r="J346" s="149" t="s">
        <v>222</v>
      </c>
      <c r="K346" s="149" t="s">
        <v>223</v>
      </c>
      <c r="L346" s="149">
        <v>360</v>
      </c>
      <c r="M346" s="151">
        <v>1987</v>
      </c>
      <c r="N346" s="149" t="s">
        <v>224</v>
      </c>
      <c r="O346" s="149">
        <v>1.3</v>
      </c>
      <c r="P346" s="151">
        <v>2583</v>
      </c>
      <c r="Q346" s="149">
        <v>45</v>
      </c>
      <c r="R346" s="152">
        <v>600</v>
      </c>
      <c r="S346" s="153"/>
      <c r="T346" s="152">
        <f t="shared" si="5"/>
        <v>3183</v>
      </c>
    </row>
    <row r="347" spans="1:20" ht="45" x14ac:dyDescent="0.25">
      <c r="A347" s="149">
        <v>60365717</v>
      </c>
      <c r="B347" s="148" t="s">
        <v>642</v>
      </c>
      <c r="C347" s="149" t="s">
        <v>640</v>
      </c>
      <c r="D347" s="149" t="s">
        <v>219</v>
      </c>
      <c r="E347" s="149" t="s">
        <v>288</v>
      </c>
      <c r="F347" s="149" t="s">
        <v>221</v>
      </c>
      <c r="G347" s="150">
        <v>44287</v>
      </c>
      <c r="H347" s="150">
        <v>44408</v>
      </c>
      <c r="I347" s="150">
        <v>44174</v>
      </c>
      <c r="J347" s="149" t="s">
        <v>222</v>
      </c>
      <c r="K347" s="149" t="s">
        <v>223</v>
      </c>
      <c r="L347" s="149">
        <v>360</v>
      </c>
      <c r="M347" s="151">
        <v>1987</v>
      </c>
      <c r="N347" s="149" t="s">
        <v>233</v>
      </c>
      <c r="O347" s="149">
        <v>1</v>
      </c>
      <c r="P347" s="151">
        <v>1987</v>
      </c>
      <c r="Q347" s="149">
        <v>45</v>
      </c>
      <c r="R347" s="152">
        <v>600</v>
      </c>
      <c r="S347" s="153"/>
      <c r="T347" s="152">
        <f t="shared" si="5"/>
        <v>2587</v>
      </c>
    </row>
    <row r="348" spans="1:20" ht="16.5" x14ac:dyDescent="0.25">
      <c r="A348" s="155">
        <v>60367623</v>
      </c>
      <c r="B348" s="156" t="s">
        <v>643</v>
      </c>
      <c r="C348" s="155" t="s">
        <v>319</v>
      </c>
      <c r="D348" s="155" t="s">
        <v>219</v>
      </c>
      <c r="E348" s="155" t="s">
        <v>644</v>
      </c>
      <c r="F348" s="155" t="s">
        <v>221</v>
      </c>
      <c r="G348" s="157">
        <v>44287</v>
      </c>
      <c r="H348" s="157">
        <v>44408</v>
      </c>
      <c r="I348" s="157">
        <v>44174</v>
      </c>
      <c r="J348" s="149" t="s">
        <v>222</v>
      </c>
      <c r="K348" s="158" t="s">
        <v>645</v>
      </c>
      <c r="L348" s="158">
        <v>210</v>
      </c>
      <c r="M348" s="158">
        <v>1265</v>
      </c>
      <c r="N348" s="158" t="s">
        <v>224</v>
      </c>
      <c r="O348" s="149">
        <v>1.3</v>
      </c>
      <c r="P348" s="158">
        <v>1645</v>
      </c>
      <c r="Q348" s="158">
        <v>46</v>
      </c>
      <c r="R348" s="152">
        <v>150</v>
      </c>
      <c r="S348" s="153"/>
      <c r="T348" s="152">
        <f t="shared" si="5"/>
        <v>1795</v>
      </c>
    </row>
    <row r="349" spans="1:20" ht="16.5" x14ac:dyDescent="0.25">
      <c r="A349" s="155">
        <v>60367635</v>
      </c>
      <c r="B349" s="156" t="s">
        <v>646</v>
      </c>
      <c r="C349" s="155" t="s">
        <v>319</v>
      </c>
      <c r="D349" s="155" t="s">
        <v>219</v>
      </c>
      <c r="E349" s="155" t="s">
        <v>644</v>
      </c>
      <c r="F349" s="155" t="s">
        <v>221</v>
      </c>
      <c r="G349" s="157">
        <v>44287</v>
      </c>
      <c r="H349" s="157">
        <v>44408</v>
      </c>
      <c r="I349" s="157">
        <v>44253</v>
      </c>
      <c r="J349" s="149" t="s">
        <v>222</v>
      </c>
      <c r="K349" s="158" t="s">
        <v>645</v>
      </c>
      <c r="L349" s="158">
        <v>294</v>
      </c>
      <c r="M349" s="158">
        <v>1987</v>
      </c>
      <c r="N349" s="158" t="s">
        <v>224</v>
      </c>
      <c r="O349" s="149">
        <v>1.3</v>
      </c>
      <c r="P349" s="158">
        <v>2583</v>
      </c>
      <c r="Q349" s="158">
        <v>46</v>
      </c>
      <c r="R349" s="152">
        <v>150</v>
      </c>
      <c r="S349" s="153"/>
      <c r="T349" s="152">
        <f t="shared" si="5"/>
        <v>2733</v>
      </c>
    </row>
    <row r="350" spans="1:20" ht="16.5" x14ac:dyDescent="0.25">
      <c r="A350" s="155">
        <v>60367647</v>
      </c>
      <c r="B350" s="156" t="s">
        <v>647</v>
      </c>
      <c r="C350" s="155" t="s">
        <v>319</v>
      </c>
      <c r="D350" s="155" t="s">
        <v>219</v>
      </c>
      <c r="E350" s="155" t="s">
        <v>644</v>
      </c>
      <c r="F350" s="155" t="s">
        <v>221</v>
      </c>
      <c r="G350" s="157">
        <v>44287</v>
      </c>
      <c r="H350" s="157">
        <v>44408</v>
      </c>
      <c r="I350" s="157">
        <v>44253</v>
      </c>
      <c r="J350" s="149" t="s">
        <v>222</v>
      </c>
      <c r="K350" s="158" t="s">
        <v>645</v>
      </c>
      <c r="L350" s="158">
        <v>210</v>
      </c>
      <c r="M350" s="158">
        <v>1265</v>
      </c>
      <c r="N350" s="158" t="s">
        <v>224</v>
      </c>
      <c r="O350" s="149">
        <v>1.3</v>
      </c>
      <c r="P350" s="158">
        <v>1645</v>
      </c>
      <c r="Q350" s="158">
        <v>46</v>
      </c>
      <c r="R350" s="152">
        <v>150</v>
      </c>
      <c r="S350" s="153"/>
      <c r="T350" s="152">
        <f t="shared" si="5"/>
        <v>1795</v>
      </c>
    </row>
    <row r="351" spans="1:20" ht="16.5" x14ac:dyDescent="0.25">
      <c r="A351" s="155">
        <v>60367659</v>
      </c>
      <c r="B351" s="156" t="s">
        <v>648</v>
      </c>
      <c r="C351" s="155" t="s">
        <v>319</v>
      </c>
      <c r="D351" s="155" t="s">
        <v>219</v>
      </c>
      <c r="E351" s="155" t="s">
        <v>644</v>
      </c>
      <c r="F351" s="155" t="s">
        <v>221</v>
      </c>
      <c r="G351" s="157">
        <v>44287</v>
      </c>
      <c r="H351" s="157">
        <v>44408</v>
      </c>
      <c r="I351" s="157">
        <v>44253</v>
      </c>
      <c r="J351" s="149" t="s">
        <v>222</v>
      </c>
      <c r="K351" s="158" t="s">
        <v>645</v>
      </c>
      <c r="L351" s="158">
        <v>294</v>
      </c>
      <c r="M351" s="158">
        <v>1987</v>
      </c>
      <c r="N351" s="158" t="s">
        <v>224</v>
      </c>
      <c r="O351" s="149">
        <v>1.3</v>
      </c>
      <c r="P351" s="158">
        <v>2583</v>
      </c>
      <c r="Q351" s="158">
        <v>46</v>
      </c>
      <c r="R351" s="152">
        <v>150</v>
      </c>
      <c r="S351" s="153"/>
      <c r="T351" s="152">
        <f t="shared" si="5"/>
        <v>2733</v>
      </c>
    </row>
    <row r="352" spans="1:20" ht="16.5" x14ac:dyDescent="0.25">
      <c r="A352" s="155">
        <v>60367684</v>
      </c>
      <c r="B352" s="156" t="s">
        <v>649</v>
      </c>
      <c r="C352" s="155" t="s">
        <v>319</v>
      </c>
      <c r="D352" s="155" t="s">
        <v>219</v>
      </c>
      <c r="E352" s="155" t="s">
        <v>644</v>
      </c>
      <c r="F352" s="155" t="s">
        <v>221</v>
      </c>
      <c r="G352" s="157">
        <v>44287</v>
      </c>
      <c r="H352" s="157">
        <v>44408</v>
      </c>
      <c r="I352" s="157">
        <v>44253</v>
      </c>
      <c r="J352" s="149" t="s">
        <v>222</v>
      </c>
      <c r="K352" s="158" t="s">
        <v>645</v>
      </c>
      <c r="L352" s="158">
        <v>210</v>
      </c>
      <c r="M352" s="158">
        <v>1265</v>
      </c>
      <c r="N352" s="158" t="s">
        <v>224</v>
      </c>
      <c r="O352" s="149">
        <v>1.3</v>
      </c>
      <c r="P352" s="158">
        <v>1645</v>
      </c>
      <c r="Q352" s="158">
        <v>46</v>
      </c>
      <c r="R352" s="152">
        <v>150</v>
      </c>
      <c r="S352" s="153"/>
      <c r="T352" s="152">
        <f t="shared" si="5"/>
        <v>1795</v>
      </c>
    </row>
    <row r="353" spans="1:20" ht="16.5" x14ac:dyDescent="0.25">
      <c r="A353" s="155">
        <v>60367696</v>
      </c>
      <c r="B353" s="156" t="s">
        <v>650</v>
      </c>
      <c r="C353" s="155" t="s">
        <v>319</v>
      </c>
      <c r="D353" s="155" t="s">
        <v>219</v>
      </c>
      <c r="E353" s="155" t="s">
        <v>644</v>
      </c>
      <c r="F353" s="155" t="s">
        <v>221</v>
      </c>
      <c r="G353" s="157">
        <v>44287</v>
      </c>
      <c r="H353" s="157">
        <v>44408</v>
      </c>
      <c r="I353" s="157">
        <v>44253</v>
      </c>
      <c r="J353" s="149" t="s">
        <v>222</v>
      </c>
      <c r="K353" s="158" t="s">
        <v>645</v>
      </c>
      <c r="L353" s="158">
        <v>294</v>
      </c>
      <c r="M353" s="158">
        <v>1987</v>
      </c>
      <c r="N353" s="158" t="s">
        <v>224</v>
      </c>
      <c r="O353" s="149">
        <v>1.3</v>
      </c>
      <c r="P353" s="158">
        <v>2583</v>
      </c>
      <c r="Q353" s="158">
        <v>46</v>
      </c>
      <c r="R353" s="152">
        <v>150</v>
      </c>
      <c r="S353" s="153"/>
      <c r="T353" s="152">
        <f t="shared" si="5"/>
        <v>2733</v>
      </c>
    </row>
    <row r="354" spans="1:20" ht="16.5" x14ac:dyDescent="0.25">
      <c r="A354" s="155">
        <v>60367726</v>
      </c>
      <c r="B354" s="156" t="s">
        <v>651</v>
      </c>
      <c r="C354" s="155" t="s">
        <v>319</v>
      </c>
      <c r="D354" s="155" t="s">
        <v>219</v>
      </c>
      <c r="E354" s="155" t="s">
        <v>644</v>
      </c>
      <c r="F354" s="155" t="s">
        <v>221</v>
      </c>
      <c r="G354" s="157">
        <v>44287</v>
      </c>
      <c r="H354" s="157">
        <v>44408</v>
      </c>
      <c r="I354" s="157">
        <v>44253</v>
      </c>
      <c r="J354" s="149" t="s">
        <v>222</v>
      </c>
      <c r="K354" s="158" t="s">
        <v>645</v>
      </c>
      <c r="L354" s="158">
        <v>210</v>
      </c>
      <c r="M354" s="158">
        <v>1265</v>
      </c>
      <c r="N354" s="158" t="s">
        <v>224</v>
      </c>
      <c r="O354" s="149">
        <v>1.3</v>
      </c>
      <c r="P354" s="158">
        <v>1645</v>
      </c>
      <c r="Q354" s="158">
        <v>46</v>
      </c>
      <c r="R354" s="152">
        <v>150</v>
      </c>
      <c r="S354" s="153"/>
      <c r="T354" s="152">
        <f t="shared" si="5"/>
        <v>1795</v>
      </c>
    </row>
    <row r="355" spans="1:20" ht="16.5" x14ac:dyDescent="0.25">
      <c r="A355" s="155">
        <v>60367738</v>
      </c>
      <c r="B355" s="156" t="s">
        <v>652</v>
      </c>
      <c r="C355" s="155" t="s">
        <v>319</v>
      </c>
      <c r="D355" s="155" t="s">
        <v>219</v>
      </c>
      <c r="E355" s="155" t="s">
        <v>644</v>
      </c>
      <c r="F355" s="155" t="s">
        <v>221</v>
      </c>
      <c r="G355" s="157">
        <v>44287</v>
      </c>
      <c r="H355" s="157">
        <v>44408</v>
      </c>
      <c r="I355" s="157">
        <v>44253</v>
      </c>
      <c r="J355" s="149" t="s">
        <v>222</v>
      </c>
      <c r="K355" s="158" t="s">
        <v>645</v>
      </c>
      <c r="L355" s="158">
        <v>294</v>
      </c>
      <c r="M355" s="158">
        <v>1987</v>
      </c>
      <c r="N355" s="158" t="s">
        <v>224</v>
      </c>
      <c r="O355" s="149">
        <v>1.3</v>
      </c>
      <c r="P355" s="158">
        <v>2583</v>
      </c>
      <c r="Q355" s="158">
        <v>46</v>
      </c>
      <c r="R355" s="152">
        <v>150</v>
      </c>
      <c r="S355" s="153"/>
      <c r="T355" s="152">
        <f t="shared" si="5"/>
        <v>2733</v>
      </c>
    </row>
    <row r="356" spans="1:20" ht="16.5" x14ac:dyDescent="0.25">
      <c r="A356" s="155">
        <v>60367751</v>
      </c>
      <c r="B356" s="156" t="s">
        <v>653</v>
      </c>
      <c r="C356" s="155" t="s">
        <v>319</v>
      </c>
      <c r="D356" s="155" t="s">
        <v>219</v>
      </c>
      <c r="E356" s="155" t="s">
        <v>644</v>
      </c>
      <c r="F356" s="155" t="s">
        <v>221</v>
      </c>
      <c r="G356" s="157">
        <v>44287</v>
      </c>
      <c r="H356" s="157">
        <v>44408</v>
      </c>
      <c r="I356" s="157">
        <v>44253</v>
      </c>
      <c r="J356" s="149" t="s">
        <v>222</v>
      </c>
      <c r="K356" s="158" t="s">
        <v>645</v>
      </c>
      <c r="L356" s="158">
        <v>294</v>
      </c>
      <c r="M356" s="158">
        <v>1987</v>
      </c>
      <c r="N356" s="158" t="s">
        <v>224</v>
      </c>
      <c r="O356" s="149">
        <v>1.3</v>
      </c>
      <c r="P356" s="158">
        <v>2583</v>
      </c>
      <c r="Q356" s="158">
        <v>46</v>
      </c>
      <c r="R356" s="152">
        <v>150</v>
      </c>
      <c r="S356" s="153"/>
      <c r="T356" s="152">
        <f t="shared" si="5"/>
        <v>2733</v>
      </c>
    </row>
    <row r="357" spans="1:20" ht="30" x14ac:dyDescent="0.25">
      <c r="A357" s="147" t="s">
        <v>654</v>
      </c>
      <c r="B357" s="148" t="s">
        <v>655</v>
      </c>
      <c r="C357" s="149" t="s">
        <v>231</v>
      </c>
      <c r="D357" s="149" t="s">
        <v>219</v>
      </c>
      <c r="E357" s="149" t="s">
        <v>232</v>
      </c>
      <c r="F357" s="149" t="s">
        <v>221</v>
      </c>
      <c r="G357" s="150">
        <v>44287</v>
      </c>
      <c r="H357" s="150">
        <v>44408</v>
      </c>
      <c r="I357" s="150">
        <v>44174</v>
      </c>
      <c r="J357" s="149" t="s">
        <v>222</v>
      </c>
      <c r="K357" s="149" t="s">
        <v>223</v>
      </c>
      <c r="L357" s="149">
        <v>1080</v>
      </c>
      <c r="M357" s="151">
        <v>6602</v>
      </c>
      <c r="N357" s="149" t="s">
        <v>233</v>
      </c>
      <c r="O357" s="149">
        <v>1</v>
      </c>
      <c r="P357" s="151">
        <v>6602</v>
      </c>
      <c r="Q357" s="149">
        <v>45</v>
      </c>
      <c r="R357" s="152">
        <v>600</v>
      </c>
      <c r="S357" s="153"/>
      <c r="T357" s="152">
        <f t="shared" si="5"/>
        <v>7202</v>
      </c>
    </row>
    <row r="358" spans="1:20" ht="45" x14ac:dyDescent="0.25">
      <c r="A358" s="147" t="s">
        <v>656</v>
      </c>
      <c r="B358" s="148" t="s">
        <v>657</v>
      </c>
      <c r="C358" s="149" t="s">
        <v>497</v>
      </c>
      <c r="D358" s="149" t="s">
        <v>219</v>
      </c>
      <c r="E358" s="149" t="s">
        <v>248</v>
      </c>
      <c r="F358" s="149" t="s">
        <v>257</v>
      </c>
      <c r="G358" s="150">
        <v>44287</v>
      </c>
      <c r="H358" s="150">
        <v>44408</v>
      </c>
      <c r="I358" s="150">
        <v>44174</v>
      </c>
      <c r="J358" s="149" t="s">
        <v>222</v>
      </c>
      <c r="K358" s="149" t="s">
        <v>223</v>
      </c>
      <c r="L358" s="149">
        <v>84</v>
      </c>
      <c r="M358" s="151">
        <v>724</v>
      </c>
      <c r="N358" s="149" t="s">
        <v>228</v>
      </c>
      <c r="O358" s="149">
        <v>1.1200000000000001</v>
      </c>
      <c r="P358" s="151">
        <v>811</v>
      </c>
      <c r="Q358" s="149">
        <v>46</v>
      </c>
      <c r="R358" s="152">
        <v>150</v>
      </c>
      <c r="S358" s="153"/>
      <c r="T358" s="152">
        <f t="shared" si="5"/>
        <v>961</v>
      </c>
    </row>
    <row r="359" spans="1:20" ht="60" x14ac:dyDescent="0.25">
      <c r="A359" s="147" t="s">
        <v>658</v>
      </c>
      <c r="B359" s="148" t="s">
        <v>659</v>
      </c>
      <c r="C359" s="149" t="s">
        <v>270</v>
      </c>
      <c r="D359" s="149" t="s">
        <v>219</v>
      </c>
      <c r="E359" s="149" t="s">
        <v>261</v>
      </c>
      <c r="F359" s="149" t="s">
        <v>221</v>
      </c>
      <c r="G359" s="150">
        <v>44287</v>
      </c>
      <c r="H359" s="150">
        <v>44408</v>
      </c>
      <c r="I359" s="150">
        <v>44174</v>
      </c>
      <c r="J359" s="149" t="s">
        <v>238</v>
      </c>
      <c r="K359" s="149" t="s">
        <v>223</v>
      </c>
      <c r="L359" s="149">
        <v>916</v>
      </c>
      <c r="M359" s="151">
        <v>4170</v>
      </c>
      <c r="N359" s="149" t="s">
        <v>224</v>
      </c>
      <c r="O359" s="149">
        <v>1.3</v>
      </c>
      <c r="P359" s="151">
        <v>5421</v>
      </c>
      <c r="Q359" s="149">
        <v>45</v>
      </c>
      <c r="R359" s="152">
        <v>600</v>
      </c>
      <c r="S359" s="153"/>
      <c r="T359" s="152">
        <f t="shared" si="5"/>
        <v>6021</v>
      </c>
    </row>
    <row r="360" spans="1:20" ht="45" x14ac:dyDescent="0.25">
      <c r="A360" s="147" t="s">
        <v>660</v>
      </c>
      <c r="B360" s="148" t="s">
        <v>661</v>
      </c>
      <c r="C360" s="149" t="s">
        <v>337</v>
      </c>
      <c r="D360" s="149" t="s">
        <v>219</v>
      </c>
      <c r="E360" s="149" t="s">
        <v>288</v>
      </c>
      <c r="F360" s="149" t="s">
        <v>335</v>
      </c>
      <c r="G360" s="150">
        <v>44287</v>
      </c>
      <c r="H360" s="150">
        <v>44408</v>
      </c>
      <c r="I360" s="150">
        <v>44174</v>
      </c>
      <c r="J360" s="149" t="s">
        <v>238</v>
      </c>
      <c r="K360" s="149" t="s">
        <v>223</v>
      </c>
      <c r="L360" s="149">
        <v>180</v>
      </c>
      <c r="M360" s="151">
        <v>724</v>
      </c>
      <c r="N360" s="149" t="s">
        <v>233</v>
      </c>
      <c r="O360" s="149">
        <v>1</v>
      </c>
      <c r="P360" s="151">
        <v>724</v>
      </c>
      <c r="Q360" s="149">
        <v>46</v>
      </c>
      <c r="R360" s="152">
        <v>150</v>
      </c>
      <c r="S360" s="153"/>
      <c r="T360" s="152">
        <f t="shared" si="5"/>
        <v>874</v>
      </c>
    </row>
    <row r="361" spans="1:20" ht="45" x14ac:dyDescent="0.25">
      <c r="A361" s="147" t="s">
        <v>662</v>
      </c>
      <c r="B361" s="148" t="s">
        <v>663</v>
      </c>
      <c r="C361" s="149" t="s">
        <v>259</v>
      </c>
      <c r="D361" s="149" t="s">
        <v>219</v>
      </c>
      <c r="E361" s="149" t="s">
        <v>220</v>
      </c>
      <c r="F361" s="149" t="s">
        <v>221</v>
      </c>
      <c r="G361" s="150">
        <v>44287</v>
      </c>
      <c r="H361" s="150">
        <v>44408</v>
      </c>
      <c r="I361" s="150">
        <v>44174</v>
      </c>
      <c r="J361" s="149" t="s">
        <v>238</v>
      </c>
      <c r="K361" s="149" t="s">
        <v>223</v>
      </c>
      <c r="L361" s="149">
        <v>450</v>
      </c>
      <c r="M361" s="151">
        <v>1987</v>
      </c>
      <c r="N361" s="149" t="s">
        <v>224</v>
      </c>
      <c r="O361" s="149">
        <v>1.3</v>
      </c>
      <c r="P361" s="151">
        <v>2583</v>
      </c>
      <c r="Q361" s="149">
        <v>45</v>
      </c>
      <c r="R361" s="152">
        <v>600</v>
      </c>
      <c r="S361" s="153"/>
      <c r="T361" s="152">
        <f t="shared" si="5"/>
        <v>3183</v>
      </c>
    </row>
    <row r="362" spans="1:20" ht="30" x14ac:dyDescent="0.25">
      <c r="A362" s="147" t="s">
        <v>664</v>
      </c>
      <c r="B362" s="148" t="s">
        <v>665</v>
      </c>
      <c r="C362" s="149" t="s">
        <v>331</v>
      </c>
      <c r="D362" s="149" t="s">
        <v>219</v>
      </c>
      <c r="E362" s="149" t="s">
        <v>220</v>
      </c>
      <c r="F362" s="149" t="s">
        <v>291</v>
      </c>
      <c r="G362" s="150">
        <v>44287</v>
      </c>
      <c r="H362" s="150">
        <v>44408</v>
      </c>
      <c r="I362" s="150">
        <v>44174</v>
      </c>
      <c r="J362" s="149" t="s">
        <v>238</v>
      </c>
      <c r="K362" s="149" t="s">
        <v>223</v>
      </c>
      <c r="L362" s="149">
        <v>540</v>
      </c>
      <c r="M362" s="151">
        <v>2573</v>
      </c>
      <c r="N362" s="149" t="s">
        <v>224</v>
      </c>
      <c r="O362" s="149">
        <v>1.3</v>
      </c>
      <c r="P362" s="151">
        <v>3345</v>
      </c>
      <c r="Q362" s="149">
        <v>45</v>
      </c>
      <c r="R362" s="152">
        <v>600</v>
      </c>
      <c r="S362" s="153"/>
      <c r="T362" s="152">
        <f t="shared" si="5"/>
        <v>3945</v>
      </c>
    </row>
    <row r="363" spans="1:20" x14ac:dyDescent="0.25">
      <c r="A363" s="147" t="s">
        <v>666</v>
      </c>
      <c r="B363" s="148" t="s">
        <v>667</v>
      </c>
      <c r="C363" s="149" t="s">
        <v>331</v>
      </c>
      <c r="D363" s="149" t="s">
        <v>219</v>
      </c>
      <c r="E363" s="149" t="s">
        <v>332</v>
      </c>
      <c r="F363" s="149" t="s">
        <v>333</v>
      </c>
      <c r="G363" s="150">
        <v>44287</v>
      </c>
      <c r="H363" s="150">
        <v>44408</v>
      </c>
      <c r="I363" s="150">
        <v>44174</v>
      </c>
      <c r="J363" s="149" t="s">
        <v>238</v>
      </c>
      <c r="K363" s="149" t="s">
        <v>223</v>
      </c>
      <c r="L363" s="154"/>
      <c r="M363" s="151">
        <v>1987</v>
      </c>
      <c r="N363" s="149" t="s">
        <v>228</v>
      </c>
      <c r="O363" s="149">
        <v>1.1200000000000001</v>
      </c>
      <c r="P363" s="151">
        <v>2225</v>
      </c>
      <c r="Q363" s="149">
        <v>45</v>
      </c>
      <c r="R363" s="152">
        <v>600</v>
      </c>
      <c r="S363" s="153"/>
      <c r="T363" s="152">
        <f t="shared" si="5"/>
        <v>2825</v>
      </c>
    </row>
    <row r="364" spans="1:20" ht="45" x14ac:dyDescent="0.25">
      <c r="A364" s="147" t="s">
        <v>668</v>
      </c>
      <c r="B364" s="148" t="s">
        <v>669</v>
      </c>
      <c r="C364" s="149" t="s">
        <v>362</v>
      </c>
      <c r="D364" s="149" t="s">
        <v>219</v>
      </c>
      <c r="E364" s="149" t="s">
        <v>288</v>
      </c>
      <c r="F364" s="149" t="s">
        <v>335</v>
      </c>
      <c r="G364" s="150">
        <v>44287</v>
      </c>
      <c r="H364" s="150">
        <v>44408</v>
      </c>
      <c r="I364" s="150">
        <v>44174</v>
      </c>
      <c r="J364" s="149" t="s">
        <v>238</v>
      </c>
      <c r="K364" s="149" t="s">
        <v>223</v>
      </c>
      <c r="L364" s="154"/>
      <c r="M364" s="151">
        <v>724</v>
      </c>
      <c r="N364" s="149" t="s">
        <v>233</v>
      </c>
      <c r="O364" s="149">
        <v>1</v>
      </c>
      <c r="P364" s="151">
        <v>724</v>
      </c>
      <c r="Q364" s="149">
        <v>46</v>
      </c>
      <c r="R364" s="152">
        <v>150</v>
      </c>
      <c r="S364" s="153"/>
      <c r="T364" s="152">
        <f t="shared" si="5"/>
        <v>874</v>
      </c>
    </row>
    <row r="365" spans="1:20" x14ac:dyDescent="0.25">
      <c r="A365" s="147" t="s">
        <v>670</v>
      </c>
      <c r="B365" s="148" t="s">
        <v>671</v>
      </c>
      <c r="C365" s="149" t="s">
        <v>362</v>
      </c>
      <c r="D365" s="149" t="s">
        <v>219</v>
      </c>
      <c r="E365" s="149" t="s">
        <v>332</v>
      </c>
      <c r="F365" s="149" t="s">
        <v>333</v>
      </c>
      <c r="G365" s="150">
        <v>44287</v>
      </c>
      <c r="H365" s="150">
        <v>44408</v>
      </c>
      <c r="I365" s="150">
        <v>44174</v>
      </c>
      <c r="J365" s="149" t="s">
        <v>238</v>
      </c>
      <c r="K365" s="149" t="s">
        <v>223</v>
      </c>
      <c r="L365" s="154"/>
      <c r="M365" s="151">
        <v>1987</v>
      </c>
      <c r="N365" s="149" t="s">
        <v>228</v>
      </c>
      <c r="O365" s="149">
        <v>1.1200000000000001</v>
      </c>
      <c r="P365" s="151">
        <v>2225</v>
      </c>
      <c r="Q365" s="149">
        <v>45</v>
      </c>
      <c r="R365" s="152">
        <v>600</v>
      </c>
      <c r="S365" s="153"/>
      <c r="T365" s="152">
        <f t="shared" si="5"/>
        <v>2825</v>
      </c>
    </row>
    <row r="366" spans="1:20" ht="45" x14ac:dyDescent="0.25">
      <c r="A366" s="147" t="s">
        <v>672</v>
      </c>
      <c r="B366" s="148" t="s">
        <v>673</v>
      </c>
      <c r="C366" s="149" t="s">
        <v>640</v>
      </c>
      <c r="D366" s="149" t="s">
        <v>219</v>
      </c>
      <c r="E366" s="149" t="s">
        <v>288</v>
      </c>
      <c r="F366" s="149" t="s">
        <v>221</v>
      </c>
      <c r="G366" s="150">
        <v>44287</v>
      </c>
      <c r="H366" s="150">
        <v>44408</v>
      </c>
      <c r="I366" s="150">
        <v>44174</v>
      </c>
      <c r="J366" s="149" t="s">
        <v>222</v>
      </c>
      <c r="K366" s="149" t="s">
        <v>223</v>
      </c>
      <c r="L366" s="149">
        <v>360</v>
      </c>
      <c r="M366" s="151">
        <v>2573</v>
      </c>
      <c r="N366" s="149" t="s">
        <v>233</v>
      </c>
      <c r="O366" s="149">
        <v>1</v>
      </c>
      <c r="P366" s="151">
        <v>2573</v>
      </c>
      <c r="Q366" s="149">
        <v>45</v>
      </c>
      <c r="R366" s="152">
        <v>600</v>
      </c>
      <c r="S366" s="153"/>
      <c r="T366" s="152">
        <f t="shared" si="5"/>
        <v>3173</v>
      </c>
    </row>
    <row r="367" spans="1:20" ht="60" x14ac:dyDescent="0.25">
      <c r="A367" s="147" t="s">
        <v>674</v>
      </c>
      <c r="B367" s="148" t="s">
        <v>675</v>
      </c>
      <c r="C367" s="149" t="s">
        <v>395</v>
      </c>
      <c r="D367" s="149" t="s">
        <v>219</v>
      </c>
      <c r="E367" s="149" t="s">
        <v>254</v>
      </c>
      <c r="F367" s="149" t="s">
        <v>221</v>
      </c>
      <c r="G367" s="150">
        <v>44287</v>
      </c>
      <c r="H367" s="150">
        <v>44408</v>
      </c>
      <c r="I367" s="150">
        <v>44174</v>
      </c>
      <c r="J367" s="149" t="s">
        <v>222</v>
      </c>
      <c r="K367" s="149" t="s">
        <v>223</v>
      </c>
      <c r="L367" s="149">
        <v>190</v>
      </c>
      <c r="M367" s="151">
        <v>724</v>
      </c>
      <c r="N367" s="149" t="s">
        <v>228</v>
      </c>
      <c r="O367" s="149">
        <v>1.1200000000000001</v>
      </c>
      <c r="P367" s="151">
        <v>811</v>
      </c>
      <c r="Q367" s="149">
        <v>46</v>
      </c>
      <c r="R367" s="152">
        <v>150</v>
      </c>
      <c r="S367" s="153"/>
      <c r="T367" s="152">
        <f t="shared" si="5"/>
        <v>961</v>
      </c>
    </row>
    <row r="368" spans="1:20" ht="75" x14ac:dyDescent="0.25">
      <c r="A368" s="147" t="s">
        <v>676</v>
      </c>
      <c r="B368" s="148" t="s">
        <v>677</v>
      </c>
      <c r="C368" s="149" t="s">
        <v>556</v>
      </c>
      <c r="D368" s="149" t="s">
        <v>219</v>
      </c>
      <c r="E368" s="149" t="s">
        <v>241</v>
      </c>
      <c r="F368" s="149" t="s">
        <v>257</v>
      </c>
      <c r="G368" s="150">
        <v>44287</v>
      </c>
      <c r="H368" s="150">
        <v>44408</v>
      </c>
      <c r="I368" s="150">
        <v>44174</v>
      </c>
      <c r="J368" s="149" t="s">
        <v>222</v>
      </c>
      <c r="K368" s="149" t="s">
        <v>223</v>
      </c>
      <c r="L368" s="149">
        <v>331</v>
      </c>
      <c r="M368" s="151">
        <v>2573</v>
      </c>
      <c r="N368" s="149" t="s">
        <v>228</v>
      </c>
      <c r="O368" s="149">
        <v>1.1200000000000001</v>
      </c>
      <c r="P368" s="151">
        <v>2882</v>
      </c>
      <c r="Q368" s="149">
        <v>46</v>
      </c>
      <c r="R368" s="152">
        <v>150</v>
      </c>
      <c r="S368" s="153"/>
      <c r="T368" s="152">
        <f t="shared" si="5"/>
        <v>3032</v>
      </c>
    </row>
    <row r="369" spans="1:20" ht="75" x14ac:dyDescent="0.25">
      <c r="A369" s="147" t="s">
        <v>678</v>
      </c>
      <c r="B369" s="148" t="s">
        <v>679</v>
      </c>
      <c r="C369" s="149" t="s">
        <v>253</v>
      </c>
      <c r="D369" s="149" t="s">
        <v>219</v>
      </c>
      <c r="E369" s="149" t="s">
        <v>241</v>
      </c>
      <c r="F369" s="149" t="s">
        <v>257</v>
      </c>
      <c r="G369" s="150">
        <v>44287</v>
      </c>
      <c r="H369" s="150">
        <v>44408</v>
      </c>
      <c r="I369" s="150">
        <v>44174</v>
      </c>
      <c r="J369" s="149" t="s">
        <v>238</v>
      </c>
      <c r="K369" s="149" t="s">
        <v>223</v>
      </c>
      <c r="L369" s="149">
        <v>431</v>
      </c>
      <c r="M369" s="151">
        <v>2573</v>
      </c>
      <c r="N369" s="149" t="s">
        <v>228</v>
      </c>
      <c r="O369" s="149">
        <v>1.1200000000000001</v>
      </c>
      <c r="P369" s="151">
        <v>2882</v>
      </c>
      <c r="Q369" s="149">
        <v>45</v>
      </c>
      <c r="R369" s="152">
        <v>600</v>
      </c>
      <c r="S369" s="153"/>
      <c r="T369" s="152">
        <f t="shared" si="5"/>
        <v>3482</v>
      </c>
    </row>
    <row r="370" spans="1:20" ht="30" x14ac:dyDescent="0.25">
      <c r="A370" s="147" t="s">
        <v>680</v>
      </c>
      <c r="B370" s="148" t="s">
        <v>681</v>
      </c>
      <c r="C370" s="149" t="s">
        <v>253</v>
      </c>
      <c r="D370" s="149" t="s">
        <v>219</v>
      </c>
      <c r="E370" s="149" t="s">
        <v>232</v>
      </c>
      <c r="F370" s="149" t="s">
        <v>291</v>
      </c>
      <c r="G370" s="150">
        <v>44287</v>
      </c>
      <c r="H370" s="150">
        <v>44408</v>
      </c>
      <c r="I370" s="150">
        <v>44174</v>
      </c>
      <c r="J370" s="149" t="s">
        <v>222</v>
      </c>
      <c r="K370" s="149" t="s">
        <v>223</v>
      </c>
      <c r="L370" s="149">
        <v>540</v>
      </c>
      <c r="M370" s="151">
        <v>2573</v>
      </c>
      <c r="N370" s="149" t="s">
        <v>233</v>
      </c>
      <c r="O370" s="149">
        <v>1</v>
      </c>
      <c r="P370" s="151">
        <v>2573</v>
      </c>
      <c r="Q370" s="149">
        <v>45</v>
      </c>
      <c r="R370" s="152">
        <v>600</v>
      </c>
      <c r="S370" s="153"/>
      <c r="T370" s="152">
        <f t="shared" si="5"/>
        <v>3173</v>
      </c>
    </row>
    <row r="371" spans="1:20" ht="60" x14ac:dyDescent="0.25">
      <c r="A371" s="147" t="s">
        <v>682</v>
      </c>
      <c r="B371" s="148" t="s">
        <v>683</v>
      </c>
      <c r="C371" s="149" t="s">
        <v>253</v>
      </c>
      <c r="D371" s="149" t="s">
        <v>219</v>
      </c>
      <c r="E371" s="149" t="s">
        <v>254</v>
      </c>
      <c r="F371" s="149" t="s">
        <v>221</v>
      </c>
      <c r="G371" s="150">
        <v>44287</v>
      </c>
      <c r="H371" s="150">
        <v>44408</v>
      </c>
      <c r="I371" s="150">
        <v>44174</v>
      </c>
      <c r="J371" s="149" t="s">
        <v>222</v>
      </c>
      <c r="K371" s="149" t="s">
        <v>223</v>
      </c>
      <c r="L371" s="149">
        <v>153</v>
      </c>
      <c r="M371" s="151">
        <v>724</v>
      </c>
      <c r="N371" s="149" t="s">
        <v>228</v>
      </c>
      <c r="O371" s="149">
        <v>1.1200000000000001</v>
      </c>
      <c r="P371" s="151">
        <v>811</v>
      </c>
      <c r="Q371" s="149">
        <v>46</v>
      </c>
      <c r="R371" s="152">
        <v>150</v>
      </c>
      <c r="S371" s="153"/>
      <c r="T371" s="152">
        <f t="shared" si="5"/>
        <v>961</v>
      </c>
    </row>
    <row r="372" spans="1:20" ht="60" x14ac:dyDescent="0.25">
      <c r="A372" s="147" t="s">
        <v>684</v>
      </c>
      <c r="B372" s="148" t="s">
        <v>685</v>
      </c>
      <c r="C372" s="149" t="s">
        <v>253</v>
      </c>
      <c r="D372" s="149" t="s">
        <v>219</v>
      </c>
      <c r="E372" s="149" t="s">
        <v>254</v>
      </c>
      <c r="F372" s="149" t="s">
        <v>221</v>
      </c>
      <c r="G372" s="150">
        <v>44287</v>
      </c>
      <c r="H372" s="150">
        <v>44408</v>
      </c>
      <c r="I372" s="150">
        <v>44174</v>
      </c>
      <c r="J372" s="149" t="s">
        <v>222</v>
      </c>
      <c r="K372" s="149" t="s">
        <v>223</v>
      </c>
      <c r="L372" s="149">
        <v>184</v>
      </c>
      <c r="M372" s="151">
        <v>724</v>
      </c>
      <c r="N372" s="149" t="s">
        <v>228</v>
      </c>
      <c r="O372" s="149">
        <v>1.1200000000000001</v>
      </c>
      <c r="P372" s="151">
        <v>811</v>
      </c>
      <c r="Q372" s="149">
        <v>46</v>
      </c>
      <c r="R372" s="152">
        <v>150</v>
      </c>
      <c r="S372" s="153"/>
      <c r="T372" s="152">
        <f t="shared" si="5"/>
        <v>961</v>
      </c>
    </row>
    <row r="373" spans="1:20" ht="60" x14ac:dyDescent="0.25">
      <c r="A373" s="147" t="s">
        <v>686</v>
      </c>
      <c r="B373" s="148" t="s">
        <v>687</v>
      </c>
      <c r="C373" s="149" t="s">
        <v>231</v>
      </c>
      <c r="D373" s="149" t="s">
        <v>219</v>
      </c>
      <c r="E373" s="149" t="s">
        <v>265</v>
      </c>
      <c r="F373" s="149" t="s">
        <v>333</v>
      </c>
      <c r="G373" s="150">
        <v>44287</v>
      </c>
      <c r="H373" s="150">
        <v>44408</v>
      </c>
      <c r="I373" s="150">
        <v>44174</v>
      </c>
      <c r="J373" s="149" t="s">
        <v>238</v>
      </c>
      <c r="K373" s="149" t="s">
        <v>223</v>
      </c>
      <c r="L373" s="149">
        <v>360</v>
      </c>
      <c r="M373" s="151">
        <v>1987</v>
      </c>
      <c r="N373" s="149" t="s">
        <v>224</v>
      </c>
      <c r="O373" s="149">
        <v>1.3</v>
      </c>
      <c r="P373" s="151">
        <v>2583</v>
      </c>
      <c r="Q373" s="149">
        <v>45</v>
      </c>
      <c r="R373" s="152">
        <v>600</v>
      </c>
      <c r="S373" s="153"/>
      <c r="T373" s="152">
        <f t="shared" si="5"/>
        <v>3183</v>
      </c>
    </row>
    <row r="374" spans="1:20" ht="30" x14ac:dyDescent="0.25">
      <c r="A374" s="147" t="s">
        <v>688</v>
      </c>
      <c r="B374" s="148" t="s">
        <v>689</v>
      </c>
      <c r="C374" s="149" t="s">
        <v>362</v>
      </c>
      <c r="D374" s="149" t="s">
        <v>219</v>
      </c>
      <c r="E374" s="149" t="s">
        <v>220</v>
      </c>
      <c r="F374" s="149" t="s">
        <v>335</v>
      </c>
      <c r="G374" s="150">
        <v>44287</v>
      </c>
      <c r="H374" s="150">
        <v>44408</v>
      </c>
      <c r="I374" s="150">
        <v>44174</v>
      </c>
      <c r="J374" s="149" t="s">
        <v>238</v>
      </c>
      <c r="K374" s="149" t="s">
        <v>223</v>
      </c>
      <c r="L374" s="149">
        <v>180</v>
      </c>
      <c r="M374" s="151">
        <v>724</v>
      </c>
      <c r="N374" s="149" t="s">
        <v>224</v>
      </c>
      <c r="O374" s="149">
        <v>1.3</v>
      </c>
      <c r="P374" s="151">
        <v>941</v>
      </c>
      <c r="Q374" s="149">
        <v>46</v>
      </c>
      <c r="R374" s="152">
        <v>150</v>
      </c>
      <c r="S374" s="153"/>
      <c r="T374" s="152">
        <f t="shared" si="5"/>
        <v>1091</v>
      </c>
    </row>
    <row r="375" spans="1:20" ht="45" x14ac:dyDescent="0.25">
      <c r="A375" s="147" t="s">
        <v>690</v>
      </c>
      <c r="B375" s="148" t="s">
        <v>691</v>
      </c>
      <c r="C375" s="149" t="s">
        <v>331</v>
      </c>
      <c r="D375" s="149" t="s">
        <v>219</v>
      </c>
      <c r="E375" s="149" t="s">
        <v>501</v>
      </c>
      <c r="F375" s="149" t="s">
        <v>335</v>
      </c>
      <c r="G375" s="150">
        <v>44287</v>
      </c>
      <c r="H375" s="150">
        <v>44408</v>
      </c>
      <c r="I375" s="150">
        <v>44174</v>
      </c>
      <c r="J375" s="149" t="s">
        <v>238</v>
      </c>
      <c r="K375" s="149" t="s">
        <v>223</v>
      </c>
      <c r="L375" s="149">
        <v>180</v>
      </c>
      <c r="M375" s="151">
        <v>724</v>
      </c>
      <c r="N375" s="149" t="s">
        <v>233</v>
      </c>
      <c r="O375" s="149">
        <v>1</v>
      </c>
      <c r="P375" s="151">
        <v>724</v>
      </c>
      <c r="Q375" s="149">
        <v>46</v>
      </c>
      <c r="R375" s="152">
        <v>150</v>
      </c>
      <c r="S375" s="153"/>
      <c r="T375" s="152">
        <f t="shared" si="5"/>
        <v>874</v>
      </c>
    </row>
    <row r="376" spans="1:20" ht="60" x14ac:dyDescent="0.25">
      <c r="A376" s="147" t="s">
        <v>692</v>
      </c>
      <c r="B376" s="148" t="s">
        <v>693</v>
      </c>
      <c r="C376" s="149" t="s">
        <v>231</v>
      </c>
      <c r="D376" s="149" t="s">
        <v>219</v>
      </c>
      <c r="E376" s="149" t="s">
        <v>261</v>
      </c>
      <c r="F376" s="149" t="s">
        <v>221</v>
      </c>
      <c r="G376" s="150">
        <v>44287</v>
      </c>
      <c r="H376" s="150">
        <v>44408</v>
      </c>
      <c r="I376" s="150">
        <v>44174</v>
      </c>
      <c r="J376" s="149" t="s">
        <v>238</v>
      </c>
      <c r="K376" s="149" t="s">
        <v>223</v>
      </c>
      <c r="L376" s="149">
        <v>720</v>
      </c>
      <c r="M376" s="151">
        <v>4170</v>
      </c>
      <c r="N376" s="149" t="s">
        <v>224</v>
      </c>
      <c r="O376" s="149">
        <v>1.3</v>
      </c>
      <c r="P376" s="151">
        <v>5421</v>
      </c>
      <c r="Q376" s="149">
        <v>45</v>
      </c>
      <c r="R376" s="152">
        <v>600</v>
      </c>
      <c r="S376" s="153"/>
      <c r="T376" s="152">
        <f t="shared" si="5"/>
        <v>6021</v>
      </c>
    </row>
    <row r="377" spans="1:20" ht="45" x14ac:dyDescent="0.25">
      <c r="A377" s="147" t="s">
        <v>694</v>
      </c>
      <c r="B377" s="148" t="s">
        <v>695</v>
      </c>
      <c r="C377" s="149" t="s">
        <v>231</v>
      </c>
      <c r="D377" s="149" t="s">
        <v>219</v>
      </c>
      <c r="E377" s="149" t="s">
        <v>501</v>
      </c>
      <c r="F377" s="149" t="s">
        <v>333</v>
      </c>
      <c r="G377" s="150">
        <v>44287</v>
      </c>
      <c r="H377" s="150">
        <v>44408</v>
      </c>
      <c r="I377" s="150">
        <v>44174</v>
      </c>
      <c r="J377" s="149" t="s">
        <v>238</v>
      </c>
      <c r="K377" s="149" t="s">
        <v>223</v>
      </c>
      <c r="L377" s="149">
        <v>360</v>
      </c>
      <c r="M377" s="151">
        <v>1987</v>
      </c>
      <c r="N377" s="149" t="s">
        <v>233</v>
      </c>
      <c r="O377" s="149">
        <v>1</v>
      </c>
      <c r="P377" s="151">
        <v>1987</v>
      </c>
      <c r="Q377" s="149">
        <v>45</v>
      </c>
      <c r="R377" s="152">
        <v>600</v>
      </c>
      <c r="S377" s="153"/>
      <c r="T377" s="152">
        <f t="shared" si="5"/>
        <v>2587</v>
      </c>
    </row>
    <row r="378" spans="1:20" ht="45" x14ac:dyDescent="0.25">
      <c r="A378" s="147" t="s">
        <v>696</v>
      </c>
      <c r="B378" s="148" t="s">
        <v>697</v>
      </c>
      <c r="C378" s="149" t="s">
        <v>331</v>
      </c>
      <c r="D378" s="149" t="s">
        <v>219</v>
      </c>
      <c r="E378" s="149" t="s">
        <v>501</v>
      </c>
      <c r="F378" s="149" t="s">
        <v>333</v>
      </c>
      <c r="G378" s="150">
        <v>44287</v>
      </c>
      <c r="H378" s="150">
        <v>44408</v>
      </c>
      <c r="I378" s="150">
        <v>44174</v>
      </c>
      <c r="J378" s="149" t="s">
        <v>238</v>
      </c>
      <c r="K378" s="149" t="s">
        <v>223</v>
      </c>
      <c r="L378" s="149">
        <v>360</v>
      </c>
      <c r="M378" s="151">
        <v>1987</v>
      </c>
      <c r="N378" s="149" t="s">
        <v>233</v>
      </c>
      <c r="O378" s="149">
        <v>1</v>
      </c>
      <c r="P378" s="151">
        <v>1987</v>
      </c>
      <c r="Q378" s="149">
        <v>45</v>
      </c>
      <c r="R378" s="152">
        <v>600</v>
      </c>
      <c r="S378" s="153"/>
      <c r="T378" s="152">
        <f t="shared" si="5"/>
        <v>2587</v>
      </c>
    </row>
    <row r="379" spans="1:20" ht="60" x14ac:dyDescent="0.25">
      <c r="A379" s="147" t="s">
        <v>698</v>
      </c>
      <c r="B379" s="148" t="s">
        <v>699</v>
      </c>
      <c r="C379" s="149" t="s">
        <v>298</v>
      </c>
      <c r="D379" s="149" t="s">
        <v>219</v>
      </c>
      <c r="E379" s="149" t="s">
        <v>254</v>
      </c>
      <c r="F379" s="149" t="s">
        <v>221</v>
      </c>
      <c r="G379" s="150">
        <v>44287</v>
      </c>
      <c r="H379" s="150">
        <v>44408</v>
      </c>
      <c r="I379" s="150">
        <v>44174</v>
      </c>
      <c r="J379" s="149" t="s">
        <v>222</v>
      </c>
      <c r="K379" s="149" t="s">
        <v>223</v>
      </c>
      <c r="L379" s="149">
        <v>600</v>
      </c>
      <c r="M379" s="151">
        <v>4170</v>
      </c>
      <c r="N379" s="149" t="s">
        <v>228</v>
      </c>
      <c r="O379" s="149">
        <v>1.1200000000000001</v>
      </c>
      <c r="P379" s="151">
        <v>4670</v>
      </c>
      <c r="Q379" s="149">
        <v>45</v>
      </c>
      <c r="R379" s="152">
        <v>600</v>
      </c>
      <c r="S379" s="153"/>
      <c r="T379" s="152">
        <f t="shared" si="5"/>
        <v>5270</v>
      </c>
    </row>
    <row r="380" spans="1:20" ht="60" x14ac:dyDescent="0.25">
      <c r="A380" s="147" t="s">
        <v>700</v>
      </c>
      <c r="B380" s="148" t="s">
        <v>701</v>
      </c>
      <c r="C380" s="149" t="s">
        <v>270</v>
      </c>
      <c r="D380" s="149" t="s">
        <v>219</v>
      </c>
      <c r="E380" s="149" t="s">
        <v>261</v>
      </c>
      <c r="F380" s="149" t="s">
        <v>257</v>
      </c>
      <c r="G380" s="150">
        <v>44287</v>
      </c>
      <c r="H380" s="150">
        <v>44408</v>
      </c>
      <c r="I380" s="150">
        <v>44174</v>
      </c>
      <c r="J380" s="149" t="s">
        <v>222</v>
      </c>
      <c r="K380" s="149" t="s">
        <v>223</v>
      </c>
      <c r="L380" s="149">
        <v>304</v>
      </c>
      <c r="M380" s="151">
        <v>1987</v>
      </c>
      <c r="N380" s="149" t="s">
        <v>224</v>
      </c>
      <c r="O380" s="149">
        <v>1.3</v>
      </c>
      <c r="P380" s="151">
        <v>2583</v>
      </c>
      <c r="Q380" s="149">
        <v>46</v>
      </c>
      <c r="R380" s="152">
        <v>150</v>
      </c>
      <c r="S380" s="153"/>
      <c r="T380" s="152">
        <f t="shared" si="5"/>
        <v>2733</v>
      </c>
    </row>
    <row r="381" spans="1:20" ht="60" x14ac:dyDescent="0.25">
      <c r="A381" s="147" t="s">
        <v>702</v>
      </c>
      <c r="B381" s="148" t="s">
        <v>703</v>
      </c>
      <c r="C381" s="149" t="s">
        <v>270</v>
      </c>
      <c r="D381" s="149" t="s">
        <v>219</v>
      </c>
      <c r="E381" s="149" t="s">
        <v>261</v>
      </c>
      <c r="F381" s="149" t="s">
        <v>257</v>
      </c>
      <c r="G381" s="150">
        <v>44287</v>
      </c>
      <c r="H381" s="150">
        <v>44408</v>
      </c>
      <c r="I381" s="150">
        <v>44174</v>
      </c>
      <c r="J381" s="149" t="s">
        <v>222</v>
      </c>
      <c r="K381" s="149" t="s">
        <v>223</v>
      </c>
      <c r="L381" s="149">
        <v>347</v>
      </c>
      <c r="M381" s="151">
        <v>1987</v>
      </c>
      <c r="N381" s="149" t="s">
        <v>224</v>
      </c>
      <c r="O381" s="149">
        <v>1.3</v>
      </c>
      <c r="P381" s="151">
        <v>2583</v>
      </c>
      <c r="Q381" s="149">
        <v>46</v>
      </c>
      <c r="R381" s="152">
        <v>150</v>
      </c>
      <c r="S381" s="153"/>
      <c r="T381" s="152">
        <f t="shared" si="5"/>
        <v>2733</v>
      </c>
    </row>
    <row r="382" spans="1:20" ht="45" x14ac:dyDescent="0.25">
      <c r="A382" s="147" t="s">
        <v>704</v>
      </c>
      <c r="B382" s="148" t="s">
        <v>705</v>
      </c>
      <c r="C382" s="149" t="s">
        <v>231</v>
      </c>
      <c r="D382" s="149" t="s">
        <v>219</v>
      </c>
      <c r="E382" s="149" t="s">
        <v>285</v>
      </c>
      <c r="F382" s="149" t="s">
        <v>257</v>
      </c>
      <c r="G382" s="150">
        <v>44287</v>
      </c>
      <c r="H382" s="150">
        <v>44408</v>
      </c>
      <c r="I382" s="150">
        <v>44174</v>
      </c>
      <c r="J382" s="149" t="s">
        <v>238</v>
      </c>
      <c r="K382" s="149" t="s">
        <v>223</v>
      </c>
      <c r="L382" s="149">
        <v>720</v>
      </c>
      <c r="M382" s="151">
        <v>4170</v>
      </c>
      <c r="N382" s="149" t="s">
        <v>286</v>
      </c>
      <c r="O382" s="149">
        <v>1.72</v>
      </c>
      <c r="P382" s="151">
        <v>7172</v>
      </c>
      <c r="Q382" s="149">
        <v>45</v>
      </c>
      <c r="R382" s="152">
        <v>600</v>
      </c>
      <c r="S382" s="153"/>
      <c r="T382" s="152">
        <f t="shared" si="5"/>
        <v>7772</v>
      </c>
    </row>
    <row r="383" spans="1:20" ht="75" x14ac:dyDescent="0.25">
      <c r="A383" s="147" t="s">
        <v>706</v>
      </c>
      <c r="B383" s="148" t="s">
        <v>707</v>
      </c>
      <c r="C383" s="149" t="s">
        <v>479</v>
      </c>
      <c r="D383" s="149" t="s">
        <v>219</v>
      </c>
      <c r="E383" s="149" t="s">
        <v>241</v>
      </c>
      <c r="F383" s="149" t="s">
        <v>221</v>
      </c>
      <c r="G383" s="150">
        <v>44287</v>
      </c>
      <c r="H383" s="150">
        <v>44408</v>
      </c>
      <c r="I383" s="150">
        <v>44174</v>
      </c>
      <c r="J383" s="149" t="s">
        <v>222</v>
      </c>
      <c r="K383" s="149" t="s">
        <v>223</v>
      </c>
      <c r="L383" s="149">
        <v>154</v>
      </c>
      <c r="M383" s="151">
        <v>724</v>
      </c>
      <c r="N383" s="149" t="s">
        <v>228</v>
      </c>
      <c r="O383" s="149">
        <v>1.1200000000000001</v>
      </c>
      <c r="P383" s="151">
        <v>811</v>
      </c>
      <c r="Q383" s="149">
        <v>46</v>
      </c>
      <c r="R383" s="152">
        <v>150</v>
      </c>
      <c r="S383" s="153"/>
      <c r="T383" s="152">
        <f t="shared" si="5"/>
        <v>961</v>
      </c>
    </row>
    <row r="384" spans="1:20" ht="60" x14ac:dyDescent="0.25">
      <c r="A384" s="147" t="s">
        <v>708</v>
      </c>
      <c r="B384" s="148" t="s">
        <v>709</v>
      </c>
      <c r="C384" s="149" t="s">
        <v>479</v>
      </c>
      <c r="D384" s="149" t="s">
        <v>219</v>
      </c>
      <c r="E384" s="149" t="s">
        <v>254</v>
      </c>
      <c r="F384" s="149" t="s">
        <v>257</v>
      </c>
      <c r="G384" s="150">
        <v>44287</v>
      </c>
      <c r="H384" s="150">
        <v>44408</v>
      </c>
      <c r="I384" s="150">
        <v>44174</v>
      </c>
      <c r="J384" s="149" t="s">
        <v>222</v>
      </c>
      <c r="K384" s="149" t="s">
        <v>223</v>
      </c>
      <c r="L384" s="149">
        <v>173</v>
      </c>
      <c r="M384" s="151">
        <v>724</v>
      </c>
      <c r="N384" s="149" t="s">
        <v>228</v>
      </c>
      <c r="O384" s="149">
        <v>1.1200000000000001</v>
      </c>
      <c r="P384" s="151">
        <v>811</v>
      </c>
      <c r="Q384" s="149">
        <v>46</v>
      </c>
      <c r="R384" s="152">
        <v>150</v>
      </c>
      <c r="S384" s="153"/>
      <c r="T384" s="152">
        <f t="shared" si="5"/>
        <v>961</v>
      </c>
    </row>
    <row r="385" spans="1:20" ht="60" x14ac:dyDescent="0.25">
      <c r="A385" s="147" t="s">
        <v>710</v>
      </c>
      <c r="B385" s="148" t="s">
        <v>711</v>
      </c>
      <c r="C385" s="149" t="s">
        <v>448</v>
      </c>
      <c r="D385" s="149" t="s">
        <v>219</v>
      </c>
      <c r="E385" s="149" t="s">
        <v>254</v>
      </c>
      <c r="F385" s="149" t="s">
        <v>257</v>
      </c>
      <c r="G385" s="150">
        <v>44287</v>
      </c>
      <c r="H385" s="150">
        <v>44408</v>
      </c>
      <c r="I385" s="150">
        <v>44174</v>
      </c>
      <c r="J385" s="149" t="s">
        <v>222</v>
      </c>
      <c r="K385" s="149" t="s">
        <v>223</v>
      </c>
      <c r="L385" s="149">
        <v>172</v>
      </c>
      <c r="M385" s="151">
        <v>724</v>
      </c>
      <c r="N385" s="149" t="s">
        <v>228</v>
      </c>
      <c r="O385" s="149">
        <v>1.1200000000000001</v>
      </c>
      <c r="P385" s="151">
        <v>811</v>
      </c>
      <c r="Q385" s="149">
        <v>46</v>
      </c>
      <c r="R385" s="152">
        <v>150</v>
      </c>
      <c r="S385" s="153"/>
      <c r="T385" s="152">
        <f t="shared" si="5"/>
        <v>961</v>
      </c>
    </row>
    <row r="386" spans="1:20" ht="60" x14ac:dyDescent="0.25">
      <c r="A386" s="147" t="s">
        <v>712</v>
      </c>
      <c r="B386" s="148" t="s">
        <v>713</v>
      </c>
      <c r="C386" s="149" t="s">
        <v>270</v>
      </c>
      <c r="D386" s="149" t="s">
        <v>219</v>
      </c>
      <c r="E386" s="149" t="s">
        <v>261</v>
      </c>
      <c r="F386" s="149" t="s">
        <v>257</v>
      </c>
      <c r="G386" s="150">
        <v>44287</v>
      </c>
      <c r="H386" s="150">
        <v>44408</v>
      </c>
      <c r="I386" s="150">
        <v>44174</v>
      </c>
      <c r="J386" s="149" t="s">
        <v>222</v>
      </c>
      <c r="K386" s="149" t="s">
        <v>223</v>
      </c>
      <c r="L386" s="149">
        <v>297</v>
      </c>
      <c r="M386" s="151">
        <v>1987</v>
      </c>
      <c r="N386" s="149" t="s">
        <v>224</v>
      </c>
      <c r="O386" s="149">
        <v>1.3</v>
      </c>
      <c r="P386" s="151">
        <v>2583</v>
      </c>
      <c r="Q386" s="149">
        <v>46</v>
      </c>
      <c r="R386" s="152">
        <v>150</v>
      </c>
      <c r="S386" s="153"/>
      <c r="T386" s="152">
        <f t="shared" si="5"/>
        <v>2733</v>
      </c>
    </row>
    <row r="387" spans="1:20" ht="60" x14ac:dyDescent="0.25">
      <c r="A387" s="147" t="s">
        <v>714</v>
      </c>
      <c r="B387" s="148" t="s">
        <v>715</v>
      </c>
      <c r="C387" s="149" t="s">
        <v>270</v>
      </c>
      <c r="D387" s="149" t="s">
        <v>219</v>
      </c>
      <c r="E387" s="149" t="s">
        <v>261</v>
      </c>
      <c r="F387" s="149" t="s">
        <v>257</v>
      </c>
      <c r="G387" s="150">
        <v>44287</v>
      </c>
      <c r="H387" s="150">
        <v>44408</v>
      </c>
      <c r="I387" s="150">
        <v>44174</v>
      </c>
      <c r="J387" s="149" t="s">
        <v>222</v>
      </c>
      <c r="K387" s="149" t="s">
        <v>223</v>
      </c>
      <c r="L387" s="149">
        <v>430</v>
      </c>
      <c r="M387" s="151">
        <v>2573</v>
      </c>
      <c r="N387" s="149" t="s">
        <v>224</v>
      </c>
      <c r="O387" s="149">
        <v>1.3</v>
      </c>
      <c r="P387" s="151">
        <v>3345</v>
      </c>
      <c r="Q387" s="149">
        <v>45</v>
      </c>
      <c r="R387" s="152">
        <v>600</v>
      </c>
      <c r="S387" s="153"/>
      <c r="T387" s="152">
        <f t="shared" si="5"/>
        <v>3945</v>
      </c>
    </row>
    <row r="388" spans="1:20" ht="45" x14ac:dyDescent="0.25">
      <c r="A388" s="147" t="s">
        <v>716</v>
      </c>
      <c r="B388" s="148" t="s">
        <v>717</v>
      </c>
      <c r="C388" s="149" t="s">
        <v>319</v>
      </c>
      <c r="D388" s="149" t="s">
        <v>219</v>
      </c>
      <c r="E388" s="149" t="s">
        <v>644</v>
      </c>
      <c r="F388" s="149" t="s">
        <v>221</v>
      </c>
      <c r="G388" s="150">
        <v>44287</v>
      </c>
      <c r="H388" s="150">
        <v>44408</v>
      </c>
      <c r="I388" s="150">
        <v>44253</v>
      </c>
      <c r="J388" s="149" t="s">
        <v>222</v>
      </c>
      <c r="K388" s="149" t="s">
        <v>645</v>
      </c>
      <c r="L388" s="149">
        <v>210</v>
      </c>
      <c r="M388" s="151">
        <v>1265</v>
      </c>
      <c r="N388" s="149" t="s">
        <v>224</v>
      </c>
      <c r="O388" s="149">
        <v>1.3</v>
      </c>
      <c r="P388" s="151">
        <v>1645</v>
      </c>
      <c r="Q388" s="149">
        <v>46</v>
      </c>
      <c r="R388" s="152">
        <v>150</v>
      </c>
      <c r="S388" s="153"/>
      <c r="T388" s="152">
        <f t="shared" si="5"/>
        <v>1795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tint="0.39997558519241921"/>
    <pageSetUpPr fitToPage="1"/>
  </sheetPr>
  <dimension ref="A1:FI23"/>
  <sheetViews>
    <sheetView zoomScale="85" zoomScaleNormal="85" workbookViewId="0">
      <selection activeCell="H13" sqref="H13"/>
    </sheetView>
  </sheetViews>
  <sheetFormatPr defaultRowHeight="15" x14ac:dyDescent="0.25"/>
  <cols>
    <col min="1" max="1" width="11.42578125" style="53" bestFit="1" customWidth="1"/>
    <col min="2" max="2" width="11.42578125" style="53" customWidth="1"/>
    <col min="3" max="3" width="13.5703125" style="53" bestFit="1" customWidth="1"/>
    <col min="4" max="4" width="27.140625" style="53" customWidth="1"/>
    <col min="5" max="7" width="14.85546875" style="53" customWidth="1"/>
    <col min="8" max="8" width="10.5703125" style="54" customWidth="1"/>
    <col min="9" max="11" width="10.5703125" style="55" customWidth="1"/>
    <col min="12" max="12" width="8.85546875" style="53" bestFit="1" customWidth="1"/>
    <col min="13" max="13" width="11" style="53" customWidth="1"/>
    <col min="14" max="14" width="10.85546875" style="54" customWidth="1"/>
    <col min="15" max="15" width="10.5703125" style="54" customWidth="1"/>
    <col min="16" max="16" width="11.7109375" style="54" customWidth="1"/>
    <col min="17" max="17" width="12.85546875" style="56" customWidth="1"/>
    <col min="18" max="18" width="20.5703125" style="56" customWidth="1"/>
    <col min="19" max="19" width="8.85546875" style="1" customWidth="1"/>
    <col min="20" max="20" width="11.5703125" style="57" bestFit="1" customWidth="1"/>
    <col min="21" max="21" width="11.42578125" style="58" customWidth="1"/>
    <col min="22" max="22" width="11.42578125" style="58" bestFit="1" customWidth="1"/>
    <col min="23" max="23" width="10.5703125" style="58" bestFit="1" customWidth="1"/>
    <col min="24" max="24" width="9.140625" style="59"/>
    <col min="25" max="25" width="9.140625" style="60"/>
    <col min="26" max="26" width="15.7109375" style="1" bestFit="1" customWidth="1"/>
    <col min="27" max="27" width="8.7109375" style="1" bestFit="1" customWidth="1"/>
    <col min="28" max="28" width="11.5703125" style="1" bestFit="1" customWidth="1"/>
    <col min="29" max="29" width="12.85546875" style="1" bestFit="1" customWidth="1"/>
    <col min="30" max="30" width="15.5703125" style="1" bestFit="1" customWidth="1"/>
    <col min="31" max="53" width="15.5703125" style="1" customWidth="1"/>
    <col min="54" max="54" width="21.85546875" style="1" customWidth="1"/>
    <col min="55" max="55" width="11.28515625" style="1" customWidth="1"/>
    <col min="56" max="56" width="3" style="58" customWidth="1"/>
    <col min="57" max="57" width="16.7109375" style="58" bestFit="1" customWidth="1"/>
    <col min="58" max="58" width="17.140625" style="58" bestFit="1" customWidth="1"/>
    <col min="59" max="59" width="16.28515625" style="58" bestFit="1" customWidth="1"/>
    <col min="60" max="60" width="17.42578125" style="58" bestFit="1" customWidth="1"/>
    <col min="61" max="61" width="17.140625" style="58" bestFit="1" customWidth="1"/>
    <col min="62" max="62" width="16.7109375" style="58" bestFit="1" customWidth="1"/>
    <col min="63" max="63" width="17.140625" style="58" bestFit="1" customWidth="1"/>
    <col min="64" max="64" width="17.28515625" style="58" bestFit="1" customWidth="1"/>
    <col min="65" max="65" width="16.85546875" style="58" bestFit="1" customWidth="1"/>
    <col min="66" max="66" width="17.5703125" style="58" bestFit="1" customWidth="1"/>
    <col min="67" max="67" width="16.7109375" style="58" bestFit="1" customWidth="1"/>
    <col min="68" max="68" width="16.28515625" style="58" bestFit="1" customWidth="1"/>
    <col min="69" max="70" width="13.85546875" style="58" bestFit="1" customWidth="1"/>
    <col min="71" max="140" width="9.140625" style="58"/>
    <col min="141" max="148" width="9.140625" style="55"/>
    <col min="149" max="156" width="9.140625" style="54"/>
    <col min="157" max="16384" width="9.140625" style="55"/>
  </cols>
  <sheetData>
    <row r="1" spans="1:165" ht="30.75" customHeight="1" x14ac:dyDescent="0.25">
      <c r="B1" s="49"/>
      <c r="C1" s="49"/>
      <c r="D1" s="196" t="s">
        <v>726</v>
      </c>
      <c r="E1" s="197"/>
      <c r="F1" s="197"/>
      <c r="G1" s="197"/>
      <c r="H1" s="197"/>
      <c r="I1" s="197"/>
      <c r="J1" s="197"/>
      <c r="K1" s="197"/>
      <c r="L1" s="197"/>
      <c r="M1" s="197"/>
      <c r="N1" s="197"/>
      <c r="O1" s="197"/>
      <c r="P1" s="197"/>
      <c r="Q1" s="197"/>
      <c r="R1" s="124"/>
      <c r="S1" s="130"/>
    </row>
    <row r="2" spans="1:165" ht="23.25" customHeight="1" x14ac:dyDescent="0.25">
      <c r="A2" s="16"/>
      <c r="B2" s="16"/>
      <c r="D2" s="199" t="s">
        <v>121</v>
      </c>
      <c r="E2" s="200"/>
      <c r="F2" s="200"/>
      <c r="G2" s="200"/>
      <c r="H2" s="200"/>
      <c r="I2" s="200"/>
      <c r="J2" s="200"/>
      <c r="K2" s="200"/>
      <c r="L2" s="200"/>
      <c r="M2" s="200"/>
      <c r="N2" s="200"/>
      <c r="O2" s="200"/>
      <c r="P2" s="200"/>
      <c r="Q2" s="200"/>
      <c r="R2" s="125"/>
      <c r="S2" s="130"/>
    </row>
    <row r="3" spans="1:165" x14ac:dyDescent="0.25">
      <c r="D3" s="201"/>
      <c r="E3" s="202"/>
      <c r="F3" s="202"/>
      <c r="G3" s="202"/>
      <c r="H3" s="202"/>
      <c r="I3" s="202"/>
      <c r="J3" s="202"/>
      <c r="K3" s="202"/>
      <c r="L3" s="202"/>
      <c r="M3" s="202"/>
      <c r="N3" s="202"/>
      <c r="O3" s="202"/>
      <c r="P3" s="202"/>
      <c r="Q3" s="202"/>
      <c r="R3" s="125"/>
      <c r="S3" s="130"/>
    </row>
    <row r="4" spans="1:165" x14ac:dyDescent="0.25">
      <c r="D4" s="201"/>
      <c r="E4" s="202"/>
      <c r="F4" s="202"/>
      <c r="G4" s="202"/>
      <c r="H4" s="202"/>
      <c r="I4" s="202"/>
      <c r="J4" s="202"/>
      <c r="K4" s="202"/>
      <c r="L4" s="202"/>
      <c r="M4" s="202"/>
      <c r="N4" s="202"/>
      <c r="O4" s="202"/>
      <c r="P4" s="202"/>
      <c r="Q4" s="202"/>
      <c r="R4" s="125"/>
      <c r="S4" s="130"/>
    </row>
    <row r="5" spans="1:165" x14ac:dyDescent="0.25">
      <c r="D5" s="203"/>
      <c r="E5" s="204"/>
      <c r="F5" s="204"/>
      <c r="G5" s="204"/>
      <c r="H5" s="204"/>
      <c r="I5" s="204"/>
      <c r="J5" s="204"/>
      <c r="K5" s="204"/>
      <c r="L5" s="204"/>
      <c r="M5" s="204"/>
      <c r="N5" s="204"/>
      <c r="O5" s="204"/>
      <c r="P5" s="204"/>
      <c r="Q5" s="204"/>
      <c r="R5" s="125"/>
      <c r="S5" s="130"/>
    </row>
    <row r="6" spans="1:165" ht="34.5" customHeight="1" x14ac:dyDescent="0.25"/>
    <row r="7" spans="1:165" ht="75" customHeight="1" x14ac:dyDescent="0.25">
      <c r="D7" s="206" t="s">
        <v>146</v>
      </c>
      <c r="E7" s="207"/>
      <c r="F7" s="207"/>
      <c r="G7" s="207"/>
      <c r="H7" s="207"/>
      <c r="I7" s="207"/>
      <c r="J7" s="207"/>
      <c r="K7" s="207"/>
      <c r="L7" s="207"/>
      <c r="M7" s="207"/>
      <c r="N7" s="207"/>
      <c r="O7" s="207"/>
      <c r="P7" s="207"/>
      <c r="Q7" s="208"/>
      <c r="R7" s="127"/>
    </row>
    <row r="8" spans="1:165" x14ac:dyDescent="0.25">
      <c r="A8" s="62"/>
      <c r="B8" s="62"/>
      <c r="C8" s="62"/>
      <c r="D8" s="62"/>
      <c r="E8" s="62"/>
      <c r="F8" s="62"/>
      <c r="G8" s="62"/>
      <c r="H8" s="63"/>
      <c r="I8" s="64"/>
      <c r="J8" s="64"/>
      <c r="K8" s="64"/>
      <c r="L8" s="62"/>
      <c r="M8" s="62"/>
      <c r="N8" s="63"/>
      <c r="O8" s="63"/>
      <c r="P8" s="63"/>
      <c r="Q8" s="65"/>
      <c r="R8" s="65"/>
      <c r="S8" s="66"/>
      <c r="T8" s="67"/>
      <c r="U8" s="68"/>
      <c r="V8" s="68"/>
      <c r="W8" s="68"/>
      <c r="X8" s="69"/>
      <c r="Y8" s="70"/>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8"/>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row>
    <row r="9" spans="1:165" s="27" customFormat="1" ht="75" x14ac:dyDescent="0.25">
      <c r="A9" s="8" t="s">
        <v>0</v>
      </c>
      <c r="B9" s="8" t="s">
        <v>2</v>
      </c>
      <c r="C9" s="8" t="s">
        <v>101</v>
      </c>
      <c r="D9" s="8" t="s">
        <v>102</v>
      </c>
      <c r="E9" s="8" t="s">
        <v>108</v>
      </c>
      <c r="F9" s="8" t="s">
        <v>106</v>
      </c>
      <c r="G9" s="8" t="s">
        <v>107</v>
      </c>
      <c r="H9" s="15" t="s">
        <v>42</v>
      </c>
      <c r="I9" s="11" t="s">
        <v>43</v>
      </c>
      <c r="J9" s="11" t="s">
        <v>44</v>
      </c>
      <c r="K9" s="11" t="s">
        <v>45</v>
      </c>
      <c r="L9" s="8" t="s">
        <v>143</v>
      </c>
      <c r="M9" s="8" t="s">
        <v>144</v>
      </c>
      <c r="N9" s="15" t="s">
        <v>145</v>
      </c>
      <c r="O9" s="15" t="s">
        <v>119</v>
      </c>
      <c r="P9" s="15" t="s">
        <v>120</v>
      </c>
      <c r="Q9" s="52" t="s">
        <v>117</v>
      </c>
      <c r="R9" s="52" t="s">
        <v>167</v>
      </c>
      <c r="S9" s="80" t="s">
        <v>103</v>
      </c>
      <c r="T9" s="80" t="s">
        <v>100</v>
      </c>
      <c r="U9" s="81" t="s">
        <v>1</v>
      </c>
      <c r="V9" s="81" t="s">
        <v>3</v>
      </c>
      <c r="W9" s="81" t="s">
        <v>4</v>
      </c>
      <c r="X9" s="81" t="s">
        <v>122</v>
      </c>
      <c r="Y9" s="12" t="s">
        <v>116</v>
      </c>
      <c r="Z9" s="12" t="s">
        <v>50</v>
      </c>
      <c r="AA9" s="12" t="s">
        <v>46</v>
      </c>
      <c r="AB9" s="12" t="s">
        <v>47</v>
      </c>
      <c r="AC9" s="12" t="s">
        <v>49</v>
      </c>
      <c r="AD9" s="12" t="s">
        <v>5</v>
      </c>
      <c r="AE9" s="12" t="s">
        <v>51</v>
      </c>
      <c r="AF9" s="12" t="s">
        <v>52</v>
      </c>
      <c r="AG9" s="12" t="s">
        <v>55</v>
      </c>
      <c r="AH9" s="12" t="s">
        <v>56</v>
      </c>
      <c r="AI9" s="12" t="s">
        <v>57</v>
      </c>
      <c r="AJ9" s="12" t="s">
        <v>58</v>
      </c>
      <c r="AK9" s="12" t="s">
        <v>59</v>
      </c>
      <c r="AL9" s="12" t="s">
        <v>60</v>
      </c>
      <c r="AM9" s="12" t="s">
        <v>61</v>
      </c>
      <c r="AN9" s="12" t="s">
        <v>105</v>
      </c>
      <c r="AO9" s="82" t="s">
        <v>127</v>
      </c>
      <c r="AP9" s="82" t="s">
        <v>128</v>
      </c>
      <c r="AQ9" s="82" t="s">
        <v>129</v>
      </c>
      <c r="AR9" s="82" t="s">
        <v>130</v>
      </c>
      <c r="AS9" s="82" t="s">
        <v>131</v>
      </c>
      <c r="AT9" s="82" t="s">
        <v>132</v>
      </c>
      <c r="AU9" s="82" t="s">
        <v>133</v>
      </c>
      <c r="AV9" s="82" t="s">
        <v>134</v>
      </c>
      <c r="AW9" s="82" t="s">
        <v>135</v>
      </c>
      <c r="AX9" s="82" t="s">
        <v>136</v>
      </c>
      <c r="AY9" s="82" t="s">
        <v>137</v>
      </c>
      <c r="AZ9" s="82" t="s">
        <v>138</v>
      </c>
      <c r="BA9" s="82" t="s">
        <v>176</v>
      </c>
      <c r="BB9" s="81" t="s">
        <v>139</v>
      </c>
      <c r="BC9" s="81" t="s">
        <v>140</v>
      </c>
      <c r="BD9" s="83"/>
      <c r="BE9" s="84" t="s">
        <v>30</v>
      </c>
      <c r="BF9" s="84" t="s">
        <v>31</v>
      </c>
      <c r="BG9" s="84" t="s">
        <v>32</v>
      </c>
      <c r="BH9" s="84" t="s">
        <v>33</v>
      </c>
      <c r="BI9" s="84" t="s">
        <v>34</v>
      </c>
      <c r="BJ9" s="84" t="s">
        <v>35</v>
      </c>
      <c r="BK9" s="84" t="s">
        <v>36</v>
      </c>
      <c r="BL9" s="84" t="s">
        <v>37</v>
      </c>
      <c r="BM9" s="84" t="s">
        <v>38</v>
      </c>
      <c r="BN9" s="84" t="s">
        <v>39</v>
      </c>
      <c r="BO9" s="84" t="s">
        <v>40</v>
      </c>
      <c r="BP9" s="84" t="s">
        <v>41</v>
      </c>
      <c r="BQ9" s="83" t="s">
        <v>104</v>
      </c>
      <c r="BR9" s="83" t="s">
        <v>48</v>
      </c>
      <c r="BS9" s="84" t="s">
        <v>18</v>
      </c>
      <c r="BT9" s="84" t="s">
        <v>19</v>
      </c>
      <c r="BU9" s="84" t="s">
        <v>20</v>
      </c>
      <c r="BV9" s="84" t="s">
        <v>21</v>
      </c>
      <c r="BW9" s="84" t="s">
        <v>22</v>
      </c>
      <c r="BX9" s="84" t="s">
        <v>23</v>
      </c>
      <c r="BY9" s="84" t="s">
        <v>24</v>
      </c>
      <c r="BZ9" s="84" t="s">
        <v>25</v>
      </c>
      <c r="CA9" s="84" t="s">
        <v>26</v>
      </c>
      <c r="CB9" s="84" t="s">
        <v>27</v>
      </c>
      <c r="CC9" s="84" t="s">
        <v>28</v>
      </c>
      <c r="CD9" s="84" t="s">
        <v>29</v>
      </c>
      <c r="CE9" s="83" t="s">
        <v>53</v>
      </c>
      <c r="CF9" s="83" t="s">
        <v>110</v>
      </c>
      <c r="CG9" s="84" t="s">
        <v>6</v>
      </c>
      <c r="CH9" s="84" t="s">
        <v>7</v>
      </c>
      <c r="CI9" s="84" t="s">
        <v>8</v>
      </c>
      <c r="CJ9" s="84" t="s">
        <v>9</v>
      </c>
      <c r="CK9" s="84" t="s">
        <v>10</v>
      </c>
      <c r="CL9" s="84" t="s">
        <v>11</v>
      </c>
      <c r="CM9" s="84" t="s">
        <v>12</v>
      </c>
      <c r="CN9" s="84" t="s">
        <v>13</v>
      </c>
      <c r="CO9" s="84" t="s">
        <v>14</v>
      </c>
      <c r="CP9" s="84" t="s">
        <v>15</v>
      </c>
      <c r="CQ9" s="84" t="s">
        <v>16</v>
      </c>
      <c r="CR9" s="84" t="s">
        <v>17</v>
      </c>
      <c r="CS9" s="83" t="s">
        <v>54</v>
      </c>
      <c r="CT9" s="83" t="s">
        <v>109</v>
      </c>
      <c r="CU9" s="84" t="s">
        <v>62</v>
      </c>
      <c r="CV9" s="84" t="s">
        <v>63</v>
      </c>
      <c r="CW9" s="84" t="s">
        <v>64</v>
      </c>
      <c r="CX9" s="84" t="s">
        <v>65</v>
      </c>
      <c r="CY9" s="84" t="s">
        <v>66</v>
      </c>
      <c r="CZ9" s="84" t="s">
        <v>67</v>
      </c>
      <c r="DA9" s="84" t="s">
        <v>68</v>
      </c>
      <c r="DB9" s="84" t="s">
        <v>69</v>
      </c>
      <c r="DC9" s="84" t="s">
        <v>70</v>
      </c>
      <c r="DD9" s="84" t="s">
        <v>71</v>
      </c>
      <c r="DE9" s="84" t="s">
        <v>72</v>
      </c>
      <c r="DF9" s="84" t="s">
        <v>73</v>
      </c>
      <c r="DG9" s="83" t="s">
        <v>104</v>
      </c>
      <c r="DH9" s="83" t="s">
        <v>48</v>
      </c>
      <c r="DI9" s="84" t="s">
        <v>74</v>
      </c>
      <c r="DJ9" s="84" t="s">
        <v>75</v>
      </c>
      <c r="DK9" s="84" t="s">
        <v>76</v>
      </c>
      <c r="DL9" s="84" t="s">
        <v>77</v>
      </c>
      <c r="DM9" s="84" t="s">
        <v>78</v>
      </c>
      <c r="DN9" s="84" t="s">
        <v>79</v>
      </c>
      <c r="DO9" s="84" t="s">
        <v>80</v>
      </c>
      <c r="DP9" s="84" t="s">
        <v>81</v>
      </c>
      <c r="DQ9" s="84" t="s">
        <v>82</v>
      </c>
      <c r="DR9" s="84" t="s">
        <v>83</v>
      </c>
      <c r="DS9" s="84" t="s">
        <v>84</v>
      </c>
      <c r="DT9" s="84" t="s">
        <v>85</v>
      </c>
      <c r="DU9" s="83" t="s">
        <v>86</v>
      </c>
      <c r="DV9" s="83" t="s">
        <v>111</v>
      </c>
      <c r="DW9" s="84" t="s">
        <v>87</v>
      </c>
      <c r="DX9" s="84" t="s">
        <v>88</v>
      </c>
      <c r="DY9" s="84" t="s">
        <v>89</v>
      </c>
      <c r="DZ9" s="84" t="s">
        <v>90</v>
      </c>
      <c r="EA9" s="84" t="s">
        <v>91</v>
      </c>
      <c r="EB9" s="84" t="s">
        <v>92</v>
      </c>
      <c r="EC9" s="84" t="s">
        <v>93</v>
      </c>
      <c r="ED9" s="84" t="s">
        <v>94</v>
      </c>
      <c r="EE9" s="84" t="s">
        <v>95</v>
      </c>
      <c r="EF9" s="84" t="s">
        <v>96</v>
      </c>
      <c r="EG9" s="84" t="s">
        <v>97</v>
      </c>
      <c r="EH9" s="84" t="s">
        <v>98</v>
      </c>
      <c r="EI9" s="83" t="s">
        <v>99</v>
      </c>
      <c r="EJ9" s="83" t="s">
        <v>112</v>
      </c>
      <c r="EK9" s="83" t="s">
        <v>168</v>
      </c>
      <c r="EL9" s="83" t="s">
        <v>169</v>
      </c>
      <c r="EM9" s="83" t="s">
        <v>170</v>
      </c>
      <c r="EN9" s="83" t="s">
        <v>171</v>
      </c>
      <c r="EO9" s="83" t="s">
        <v>172</v>
      </c>
      <c r="EP9" s="83" t="s">
        <v>173</v>
      </c>
      <c r="EQ9" s="83" t="s">
        <v>174</v>
      </c>
      <c r="ER9" s="83" t="s">
        <v>175</v>
      </c>
      <c r="ES9" s="132" t="s">
        <v>177</v>
      </c>
      <c r="ET9" s="132" t="s">
        <v>178</v>
      </c>
      <c r="EU9" s="132" t="s">
        <v>179</v>
      </c>
      <c r="EV9" s="132" t="s">
        <v>180</v>
      </c>
      <c r="EW9" s="132" t="s">
        <v>181</v>
      </c>
      <c r="EX9" s="132" t="s">
        <v>182</v>
      </c>
      <c r="EY9" s="132" t="s">
        <v>183</v>
      </c>
      <c r="EZ9" s="132" t="s">
        <v>184</v>
      </c>
      <c r="FA9" s="132" t="s">
        <v>185</v>
      </c>
      <c r="FB9" s="132" t="s">
        <v>186</v>
      </c>
      <c r="FC9" s="132" t="s">
        <v>187</v>
      </c>
      <c r="FD9" s="132" t="s">
        <v>188</v>
      </c>
      <c r="FE9" s="132" t="s">
        <v>189</v>
      </c>
      <c r="FF9" s="132" t="s">
        <v>190</v>
      </c>
      <c r="FG9" s="132" t="s">
        <v>191</v>
      </c>
      <c r="FH9" s="132" t="s">
        <v>192</v>
      </c>
    </row>
    <row r="10" spans="1:165" ht="16.5" x14ac:dyDescent="0.3">
      <c r="A10" s="129" t="s">
        <v>150</v>
      </c>
      <c r="B10" s="129" t="s">
        <v>151</v>
      </c>
      <c r="C10" s="118">
        <v>12345678</v>
      </c>
      <c r="D10" s="118" t="s">
        <v>141</v>
      </c>
      <c r="E10" s="118" t="s">
        <v>142</v>
      </c>
      <c r="F10" s="118">
        <v>12.5</v>
      </c>
      <c r="G10" s="118">
        <v>36</v>
      </c>
      <c r="H10" s="119">
        <v>2573</v>
      </c>
      <c r="I10" s="120">
        <v>1</v>
      </c>
      <c r="J10" s="121">
        <v>1</v>
      </c>
      <c r="K10" s="120">
        <v>1</v>
      </c>
      <c r="L10" s="118">
        <v>15</v>
      </c>
      <c r="M10" s="138">
        <v>0</v>
      </c>
      <c r="N10" s="139">
        <v>0</v>
      </c>
      <c r="O10" s="122">
        <v>50</v>
      </c>
      <c r="P10" s="122">
        <v>40</v>
      </c>
      <c r="Q10" s="123">
        <v>1</v>
      </c>
      <c r="R10" s="123" t="s">
        <v>158</v>
      </c>
      <c r="S10" s="85">
        <f>F10*G10</f>
        <v>450</v>
      </c>
      <c r="T10" s="85">
        <f>L10+M10</f>
        <v>15</v>
      </c>
      <c r="U10" s="86">
        <f t="shared" ref="U10" si="0">W10-V10+1</f>
        <v>11</v>
      </c>
      <c r="V10" s="87">
        <f>IF(A10="aug-21",1,IF(A10="Sep-21",2,IF(A10="Oct-21",3,IF(A10="Nov-21",4,IF(A10="Dec-21",5,IF(A10="Jan-22",6,IF(A10="Feb-22",7,IF(A10="Mar-22",8,IF(A10="Apr-22",9,IF(A10="May-22",10,IF(A10="Jun-22",11,IF(A10="Jul-22",12,IF(A10="",0)))))))))))))</f>
        <v>2</v>
      </c>
      <c r="W10" s="87">
        <f>IF(B10="aug-21",1,IF(B10="Sep-21",2,IF(B10="Oct-21",3,IF(B10="Nov-21",4,IF(B10="Dec-21",5,IF(B10="Jan-22",6,IF(B10="Feb-22",7,IF(B10="Mar-22",8,IF(B10="Apr-22",9,IF(B10="May-22",10,IF(B10="Jun-22",11,IF(B10="Jul-22",12,IF(B10="aug-21",13,IF(B10="Sep-21",14,IF(B10="Oct-21",15,IF(B10="Nov-21",16,IF(B10="Dec-21",17,IF(B10="Jan-22",19,IF(B10="Feb-22",20,IF(B10="Mar-22",20,IF(B10="Apr-22",21,IF(B10="May-22",22,IF(B10="Jun-22",23,IF(B10="Jul-22",24,IF(B10="",0)))))))))))))))))))))))))</f>
        <v>12</v>
      </c>
      <c r="X10" s="88">
        <f>M10*N10</f>
        <v>0</v>
      </c>
      <c r="Y10" s="89">
        <f>(O10+P10)*S10</f>
        <v>40500</v>
      </c>
      <c r="Z10" s="90">
        <f>H10*I10*J10*K10</f>
        <v>2573</v>
      </c>
      <c r="AA10" s="90">
        <f t="shared" ref="AA10" si="1">Z10*0.8</f>
        <v>2058.4</v>
      </c>
      <c r="AB10" s="90">
        <f t="shared" ref="AB10" si="2">IF(U10&lt;3,AA10,AA10/U10*2)</f>
        <v>374.25454545454545</v>
      </c>
      <c r="AC10" s="90">
        <f t="shared" ref="AC10" si="3">IF(U10&lt;3,0,AA10/U10)</f>
        <v>187.12727272727273</v>
      </c>
      <c r="AD10" s="90">
        <f t="shared" ref="AD10" si="4">Z10*0.2</f>
        <v>514.6</v>
      </c>
      <c r="AE10" s="90">
        <f>L10*Z10</f>
        <v>38595</v>
      </c>
      <c r="AF10" s="90">
        <f t="shared" ref="AF10" si="5">BR10+CF10+CT10</f>
        <v>38595</v>
      </c>
      <c r="AG10" s="90">
        <f>H10*I10*J10*K10-(H10/2)</f>
        <v>1286.5</v>
      </c>
      <c r="AH10" s="90">
        <f t="shared" ref="AH10" si="6">AG10*0.8</f>
        <v>1029.2</v>
      </c>
      <c r="AI10" s="90">
        <f t="shared" ref="AI10" si="7">IF(U10&lt;3,AH10,AH10/U10*2)</f>
        <v>187.12727272727273</v>
      </c>
      <c r="AJ10" s="90">
        <f t="shared" ref="AJ10" si="8">IF(U10&lt;3,0,AH10/U10)</f>
        <v>93.563636363636363</v>
      </c>
      <c r="AK10" s="90">
        <f t="shared" ref="AK10" si="9">AG10*0.2</f>
        <v>257.3</v>
      </c>
      <c r="AL10" s="90">
        <f>AG10*M10</f>
        <v>0</v>
      </c>
      <c r="AM10" s="90">
        <f t="shared" ref="AM10" si="10">DH10+DV10+EJ10</f>
        <v>0</v>
      </c>
      <c r="AN10" s="90">
        <f>M10*N10</f>
        <v>0</v>
      </c>
      <c r="AO10" s="90">
        <f t="shared" ref="AO10" si="11">BE10+BS10+CG10+CU10+DI10+DW10</f>
        <v>0</v>
      </c>
      <c r="AP10" s="90">
        <f t="shared" ref="AP10" si="12">BF10+BT10+CH10+CV10+DJ10+DX10</f>
        <v>5613.818181818182</v>
      </c>
      <c r="AQ10" s="90">
        <f t="shared" ref="AQ10" si="13">BG10+BU10+CI10+CW10+DK10+DY10</f>
        <v>2806.909090909091</v>
      </c>
      <c r="AR10" s="90">
        <f t="shared" ref="AR10" si="14">BH10+BV10+CJ10+CX10+DL10+DZ10</f>
        <v>2806.909090909091</v>
      </c>
      <c r="AS10" s="90">
        <f t="shared" ref="AS10" si="15">BI10+BW10+CK10+CY10+DM10+EA10</f>
        <v>2806.909090909091</v>
      </c>
      <c r="AT10" s="90">
        <f t="shared" ref="AT10" si="16">BJ10+BX10+CL10+CZ10+DN10+EB10</f>
        <v>2806.909090909091</v>
      </c>
      <c r="AU10" s="90">
        <f t="shared" ref="AU10" si="17">BK10+BY10+CM10+DA10+DO10+EC10</f>
        <v>2806.909090909091</v>
      </c>
      <c r="AV10" s="90">
        <f t="shared" ref="AV10" si="18">BL10+BZ10+CN10+DB10+DP10+ED10</f>
        <v>2806.909090909091</v>
      </c>
      <c r="AW10" s="90">
        <f t="shared" ref="AW10" si="19">BM10+CA10+CO10+DC10+DQ10+EE10</f>
        <v>2806.909090909091</v>
      </c>
      <c r="AX10" s="90">
        <f t="shared" ref="AX10" si="20">BN10+CB10+CP10+DD10+DR10+EF10</f>
        <v>2806.909090909091</v>
      </c>
      <c r="AY10" s="90">
        <f t="shared" ref="AY10" si="21">BO10+CC10+CQ10+DE10+DS10+EG10</f>
        <v>2806.909090909091</v>
      </c>
      <c r="AZ10" s="90">
        <f t="shared" ref="AZ10" si="22">BP10+CD10+CR10+DF10+DT10+EH10</f>
        <v>7719</v>
      </c>
      <c r="BA10" s="90">
        <f>SUM(AO10:AZ10)</f>
        <v>38595.000000000007</v>
      </c>
      <c r="BB10" s="90">
        <f t="shared" ref="BB10" si="23">BQ10+CE10+CS10+DG10+DU10+EI10</f>
        <v>0</v>
      </c>
      <c r="BC10" s="90">
        <f t="shared" ref="BC10" si="24">BR10+CF10+CT10+DH10+DV10+EJ10</f>
        <v>38595</v>
      </c>
      <c r="BD10" s="91"/>
      <c r="BE10" s="92">
        <f>IF(V10=1,AB10,0)*L10</f>
        <v>0</v>
      </c>
      <c r="BF10" s="92">
        <f>IF(V10=2,AB10,0)*L10</f>
        <v>5613.818181818182</v>
      </c>
      <c r="BG10" s="92">
        <f>IF(V10=3,AB10,0)*L10</f>
        <v>0</v>
      </c>
      <c r="BH10" s="92">
        <f>IF(V10=4,AB10,0)*L10</f>
        <v>0</v>
      </c>
      <c r="BI10" s="92">
        <f>IF(V10=5,AB10,0)*L10</f>
        <v>0</v>
      </c>
      <c r="BJ10" s="92">
        <f>IF(V10=6,AB10,0)*L10</f>
        <v>0</v>
      </c>
      <c r="BK10" s="92">
        <f>IF(V10=7,AB10,0)*L10</f>
        <v>0</v>
      </c>
      <c r="BL10" s="92">
        <f>IF(V10=8,AB10,0)*L10</f>
        <v>0</v>
      </c>
      <c r="BM10" s="92">
        <f>IF(V10=9,AB10,0)*L10</f>
        <v>0</v>
      </c>
      <c r="BN10" s="92">
        <f>IF(V10=10,AB10,0)*L10</f>
        <v>0</v>
      </c>
      <c r="BO10" s="92">
        <f>IF(V10=11,AB10,0)*L10</f>
        <v>0</v>
      </c>
      <c r="BP10" s="92">
        <f>IF(V10=12,AB10,0)*L10</f>
        <v>0</v>
      </c>
      <c r="BQ10" s="92">
        <f t="shared" ref="BQ10" si="25">BR10-SUM(BE10:BP10)</f>
        <v>0</v>
      </c>
      <c r="BR10" s="92">
        <f t="shared" ref="BR10" si="26">SUM(BE10:BP10)</f>
        <v>5613.818181818182</v>
      </c>
      <c r="BS10" s="92">
        <f>IF(1&gt;V10,AC10*L10,0)-IF(1&gt;=W10,AC10*L10,0)</f>
        <v>0</v>
      </c>
      <c r="BT10" s="92">
        <f>IF(2&gt;V10,AC10*L10,0)-IF(2&gt;=W10,AC10*L10,0)</f>
        <v>0</v>
      </c>
      <c r="BU10" s="92">
        <f>IF(3&gt;V10,AC10*L10,0)-IF(3&gt;=W10,AC10*L10,0)</f>
        <v>2806.909090909091</v>
      </c>
      <c r="BV10" s="92">
        <f>IF(4&gt;V10,AC10*L10,0)-IF(4&gt;=W10,AC10*L10,0)</f>
        <v>2806.909090909091</v>
      </c>
      <c r="BW10" s="92">
        <f>IF(5&gt;V10,AC10*L10,0)-IF(5&gt;=W10,AC10*L10,0)</f>
        <v>2806.909090909091</v>
      </c>
      <c r="BX10" s="92">
        <f>IF(6&gt;V10,AC10*L10,0)-IF(6&gt;=W10,AC10*L10,0)</f>
        <v>2806.909090909091</v>
      </c>
      <c r="BY10" s="92">
        <f>IF(7&gt;V10,AC10*L10,0)-IF(7&gt;=W10,AC10*L10,0)</f>
        <v>2806.909090909091</v>
      </c>
      <c r="BZ10" s="92">
        <f>IF(8&gt;V10,AC10*L10,0)-IF(8&gt;=W10,AC10*L10,0)</f>
        <v>2806.909090909091</v>
      </c>
      <c r="CA10" s="92">
        <f>IF(9&gt;V10,AC10*L10,0)-IF(9&gt;=W10,AC10*L10,0)</f>
        <v>2806.909090909091</v>
      </c>
      <c r="CB10" s="92">
        <f>IF(10&gt;V10,AC10*L10,0)-IF(10&gt;=W10,AC10*L10,0)</f>
        <v>2806.909090909091</v>
      </c>
      <c r="CC10" s="92">
        <f>IF(11&gt;V10,AC10*L10,0)-IF(11&gt;=W10,AC10*L10,0)</f>
        <v>2806.909090909091</v>
      </c>
      <c r="CD10" s="92">
        <f>IF(12&gt;V10,AC10*L10,0)-IF(12&gt;=W10,AC10*L10,0)</f>
        <v>0</v>
      </c>
      <c r="CE10" s="92">
        <f t="shared" ref="CE10" si="27">CF10-SUM(BS10:CD10)</f>
        <v>0</v>
      </c>
      <c r="CF10" s="92">
        <f>(AA10-AB10)*L10</f>
        <v>25262.18181818182</v>
      </c>
      <c r="CG10" s="92">
        <f>IF(W10=1,AD10*L10,0)</f>
        <v>0</v>
      </c>
      <c r="CH10" s="92">
        <f>IF(W10=2,AD10*L10,0)</f>
        <v>0</v>
      </c>
      <c r="CI10" s="92">
        <f>IF(W10=3,AD10*L10,0)</f>
        <v>0</v>
      </c>
      <c r="CJ10" s="92">
        <f>IF(W10=4,AD10*L10,0)</f>
        <v>0</v>
      </c>
      <c r="CK10" s="92">
        <f>IF(W10=5,AD10*L10,0)</f>
        <v>0</v>
      </c>
      <c r="CL10" s="92">
        <f>IF(W10=6,AD10*L10,0)</f>
        <v>0</v>
      </c>
      <c r="CM10" s="92">
        <f>IF(W10=7,AD10*L10,0)</f>
        <v>0</v>
      </c>
      <c r="CN10" s="92">
        <f>IF(W10=8,AD10*L10,0)</f>
        <v>0</v>
      </c>
      <c r="CO10" s="92">
        <f>IF(W10=9,AD10*L10,0)</f>
        <v>0</v>
      </c>
      <c r="CP10" s="92">
        <f>IF(W10=10,AD10*L10,0)</f>
        <v>0</v>
      </c>
      <c r="CQ10" s="92">
        <f>IF(W10=11,AD10*L10,0)</f>
        <v>0</v>
      </c>
      <c r="CR10" s="92">
        <f>IF(W10=12,AD10*L10,0)</f>
        <v>7719</v>
      </c>
      <c r="CS10" s="92">
        <f t="shared" ref="CS10" si="28">CT10-SUM(CG10:CR10)</f>
        <v>0</v>
      </c>
      <c r="CT10" s="92">
        <f>AD10*L10</f>
        <v>7719</v>
      </c>
      <c r="CU10" s="92">
        <f>IF(V10=1,AI10,0)*M10</f>
        <v>0</v>
      </c>
      <c r="CV10" s="92">
        <f>IF(V10=2,AI10,0)*M10</f>
        <v>0</v>
      </c>
      <c r="CW10" s="92">
        <f>IF(V10=3,AI10,0)*M10</f>
        <v>0</v>
      </c>
      <c r="CX10" s="92">
        <f>IF(V10=4,AI10,0)*M10</f>
        <v>0</v>
      </c>
      <c r="CY10" s="92">
        <f>IF(V10=5,AI10,0)*M10</f>
        <v>0</v>
      </c>
      <c r="CZ10" s="92">
        <f>IF(V10=6,AI10,0)*M10</f>
        <v>0</v>
      </c>
      <c r="DA10" s="92">
        <f>IF(V10=7,AI10,0)*M10</f>
        <v>0</v>
      </c>
      <c r="DB10" s="92">
        <f>IF(V10=8,AI10,0)*M10</f>
        <v>0</v>
      </c>
      <c r="DC10" s="92">
        <f>IF(V10=9,AI10,0)*M10</f>
        <v>0</v>
      </c>
      <c r="DD10" s="92">
        <f>IF(V10=10,AI10,0)*M10</f>
        <v>0</v>
      </c>
      <c r="DE10" s="92">
        <f>IF(V10=11,AI10,0)*M10</f>
        <v>0</v>
      </c>
      <c r="DF10" s="92">
        <f>IF(V10=12,AI10,0)*M10</f>
        <v>0</v>
      </c>
      <c r="DG10" s="92">
        <f t="shared" ref="DG10" si="29">DH10-SUM(CU10:DF10)</f>
        <v>0</v>
      </c>
      <c r="DH10" s="92">
        <f t="shared" ref="DH10" si="30">SUM(CU10:DF10)</f>
        <v>0</v>
      </c>
      <c r="DI10" s="92">
        <f>IF(1&gt;V10,AJ10*M10,0)-IF(1&gt;=W10,AJ10*M10,0)</f>
        <v>0</v>
      </c>
      <c r="DJ10" s="92">
        <f>IF(2&gt;V10,AJ10*M10,0)-IF(2&gt;=W10,AJ10*M10,0)</f>
        <v>0</v>
      </c>
      <c r="DK10" s="92">
        <f>IF(3&gt;V10,AJ10*M10,0)-IF(3&gt;=W10,AJ10*M10,0)</f>
        <v>0</v>
      </c>
      <c r="DL10" s="92">
        <f>IF(4&gt;V10,AJ10*M10,0)-IF(4&gt;=W10,AJ10*M10,0)</f>
        <v>0</v>
      </c>
      <c r="DM10" s="92">
        <f>IF(5&gt;V10,AJ10*M10,0)-IF(5&gt;=W10,AJ10*M10,0)</f>
        <v>0</v>
      </c>
      <c r="DN10" s="92">
        <f>IF(6&gt;V10,AJ10*M10,0)-IF(6&gt;=W10,AJ10*M10,0)</f>
        <v>0</v>
      </c>
      <c r="DO10" s="92">
        <f>IF(7&gt;V10,AJ10*M10,0)-IF(7&gt;=W10,AJ10*M10,0)</f>
        <v>0</v>
      </c>
      <c r="DP10" s="92">
        <f>IF(8&gt;V10,AJ10*M10,0)-IF(8&gt;=W10,AJ10*M10,0)</f>
        <v>0</v>
      </c>
      <c r="DQ10" s="92">
        <f>IF(9&gt;V10,AJ10*M10,0)-IF(9&gt;=W10,AJ10*M10,0)</f>
        <v>0</v>
      </c>
      <c r="DR10" s="92">
        <f>IF(10&gt;V10,AJ10*M10,0)-IF(10&gt;=W10,AJ10*M10,0)</f>
        <v>0</v>
      </c>
      <c r="DS10" s="92">
        <f>IF(11&gt;V10,AJ10*M10,0)-IF(11&gt;=W10,AJ10*M10,0)</f>
        <v>0</v>
      </c>
      <c r="DT10" s="92">
        <f>IF(12&gt;V10,AJ10*M10,0)-IF(12&gt;=W10,AJ10*M10,0)</f>
        <v>0</v>
      </c>
      <c r="DU10" s="92">
        <f t="shared" ref="DU10" si="31">DV10-SUM(DI10:DT10)</f>
        <v>0</v>
      </c>
      <c r="DV10" s="92">
        <f>(AH10-AI10)*M10</f>
        <v>0</v>
      </c>
      <c r="DW10" s="92">
        <f>IF(W10=1,AK10*M10,0)</f>
        <v>0</v>
      </c>
      <c r="DX10" s="92">
        <f>IF(W10=2,AK10*M10,0)</f>
        <v>0</v>
      </c>
      <c r="DY10" s="92">
        <f>IF(W10=3,AK10*M10,0)</f>
        <v>0</v>
      </c>
      <c r="DZ10" s="92">
        <f>IF(W10=4,AK10*M10,0)</f>
        <v>0</v>
      </c>
      <c r="EA10" s="92">
        <f>IF(W10=5,AK10*M10,0)</f>
        <v>0</v>
      </c>
      <c r="EB10" s="92">
        <f>IF(W10=6,AK10*M10,0)</f>
        <v>0</v>
      </c>
      <c r="EC10" s="92">
        <f>IF(W10=7,AK10*M10,0)</f>
        <v>0</v>
      </c>
      <c r="ED10" s="92">
        <f>IF(W10=8,AK10*M10,0)</f>
        <v>0</v>
      </c>
      <c r="EE10" s="92">
        <f>IF(W10=9,AK10*M10,0)</f>
        <v>0</v>
      </c>
      <c r="EF10" s="92">
        <f>IF(W10=10,AK10*M10,0)</f>
        <v>0</v>
      </c>
      <c r="EG10" s="92">
        <f>IF(W10=11,AK10*M10,0)</f>
        <v>0</v>
      </c>
      <c r="EH10" s="92">
        <f>IF(W10=12,AK10*M10,0)</f>
        <v>0</v>
      </c>
      <c r="EI10" s="92">
        <f t="shared" ref="EI10" si="32">EJ10-SUM(DW10:EH10)</f>
        <v>0</v>
      </c>
      <c r="EJ10" s="92">
        <f>AK10*M10</f>
        <v>0</v>
      </c>
      <c r="EK10" s="133">
        <f>IF(R10="East Midlands",T10,0)</f>
        <v>15</v>
      </c>
      <c r="EL10" s="133">
        <f>IF(R10="East of England",T10,0)</f>
        <v>0</v>
      </c>
      <c r="EM10" s="133">
        <f>IF(R10="North East",T10,0)</f>
        <v>0</v>
      </c>
      <c r="EN10" s="133">
        <f>IF(R10="North West",T10,0)</f>
        <v>0</v>
      </c>
      <c r="EO10" s="133">
        <f>IF(R10="South East",T10,0)</f>
        <v>0</v>
      </c>
      <c r="EP10" s="133">
        <f>IF(R10="South West",T10,0)</f>
        <v>0</v>
      </c>
      <c r="EQ10" s="133">
        <f>IF(R10="West Midlands",T10,0)</f>
        <v>0</v>
      </c>
      <c r="ER10" s="133">
        <f>IF(R10="Yorkshire and the Humber",T10,0)</f>
        <v>0</v>
      </c>
      <c r="ES10" s="134">
        <f>IF(R10="East Midlands",BA10,0)</f>
        <v>38595.000000000007</v>
      </c>
      <c r="ET10" s="134">
        <f>IF(R10="East of England",BA10,0)</f>
        <v>0</v>
      </c>
      <c r="EU10" s="134">
        <f>IF(R10="North East",BA10,0)</f>
        <v>0</v>
      </c>
      <c r="EV10" s="134">
        <f>IF(R10="North West",BA10,0)</f>
        <v>0</v>
      </c>
      <c r="EW10" s="134">
        <f>IF(R10="South East",BA10,0)</f>
        <v>0</v>
      </c>
      <c r="EX10" s="134">
        <f>IF(R10="South West",BA10,0)</f>
        <v>0</v>
      </c>
      <c r="EY10" s="134">
        <f>IF(R10="West Midlands",BA10,0)</f>
        <v>0</v>
      </c>
      <c r="EZ10" s="134">
        <f>IF(R10="Yorkshire and The Humber",BA10,0)</f>
        <v>0</v>
      </c>
      <c r="FA10" s="134">
        <f>IF(R10="East Midlands",BB10,0)</f>
        <v>0</v>
      </c>
      <c r="FB10" s="134">
        <f>IF(R10="East of England",BB10,0)</f>
        <v>0</v>
      </c>
      <c r="FC10" s="134">
        <f>IF(R10="North East",BB10,0)</f>
        <v>0</v>
      </c>
      <c r="FD10" s="134">
        <f>IF(R10="North West",BB10,0)</f>
        <v>0</v>
      </c>
      <c r="FE10" s="134">
        <f>IF(R10="South East",BB10,0)</f>
        <v>0</v>
      </c>
      <c r="FF10" s="134">
        <f>IF(R10="South West",BB10,0)</f>
        <v>0</v>
      </c>
      <c r="FG10" s="134">
        <f>IF(R10="West Midlands",BB10,0)</f>
        <v>0</v>
      </c>
      <c r="FH10" s="134">
        <f>IF(R10="Yorkshire and The Humber",BB10,0)</f>
        <v>0</v>
      </c>
      <c r="FI10" s="61"/>
    </row>
    <row r="11" spans="1:165" ht="16.5" x14ac:dyDescent="0.3">
      <c r="A11" s="108"/>
      <c r="B11" s="108"/>
      <c r="C11" s="94"/>
      <c r="D11" s="94"/>
      <c r="E11" s="94"/>
      <c r="F11" s="94"/>
      <c r="G11" s="94"/>
      <c r="H11" s="99"/>
      <c r="I11" s="109"/>
      <c r="J11" s="110"/>
      <c r="K11" s="109"/>
      <c r="L11" s="94"/>
      <c r="M11" s="94"/>
      <c r="N11" s="99"/>
      <c r="O11" s="111"/>
      <c r="P11" s="111"/>
      <c r="Q11" s="112"/>
      <c r="R11" s="112"/>
      <c r="S11" s="94"/>
      <c r="T11" s="94"/>
      <c r="U11" s="95"/>
      <c r="V11" s="96"/>
      <c r="W11" s="96"/>
      <c r="X11" s="97"/>
      <c r="Y11" s="98"/>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100"/>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73"/>
      <c r="EL11" s="73"/>
      <c r="EM11" s="73"/>
      <c r="EN11" s="73"/>
      <c r="EO11" s="73"/>
      <c r="EP11" s="73"/>
      <c r="EQ11" s="73"/>
      <c r="ER11" s="73"/>
      <c r="ES11" s="72"/>
      <c r="ET11" s="72"/>
      <c r="EU11" s="72"/>
      <c r="EV11" s="72"/>
      <c r="EW11" s="72"/>
      <c r="EX11" s="72"/>
      <c r="EY11" s="72"/>
      <c r="EZ11" s="72"/>
      <c r="FA11" s="73"/>
      <c r="FB11" s="73"/>
      <c r="FC11" s="73"/>
      <c r="FD11" s="73"/>
      <c r="FE11" s="73"/>
      <c r="FF11" s="73"/>
      <c r="FG11" s="73"/>
      <c r="FH11" s="73"/>
    </row>
    <row r="12" spans="1:165" ht="16.5" x14ac:dyDescent="0.3">
      <c r="A12" s="113"/>
      <c r="B12" s="113"/>
      <c r="C12" s="102"/>
      <c r="D12" s="102"/>
      <c r="E12" s="102"/>
      <c r="F12" s="102"/>
      <c r="G12" s="102"/>
      <c r="H12" s="107"/>
      <c r="I12" s="114"/>
      <c r="J12" s="115"/>
      <c r="K12" s="114"/>
      <c r="L12" s="102"/>
      <c r="M12" s="102"/>
      <c r="N12" s="107"/>
      <c r="O12" s="116"/>
      <c r="P12" s="116"/>
      <c r="Q12" s="117"/>
      <c r="R12" s="117"/>
      <c r="S12" s="102"/>
      <c r="T12" s="102"/>
      <c r="U12" s="103"/>
      <c r="V12" s="104"/>
      <c r="W12" s="104"/>
      <c r="X12" s="105"/>
      <c r="Y12" s="106"/>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row>
    <row r="13" spans="1:165" ht="16.5" x14ac:dyDescent="0.3">
      <c r="A13" s="113"/>
      <c r="B13" s="113"/>
      <c r="C13" s="102"/>
      <c r="D13" s="102"/>
      <c r="E13" s="102"/>
      <c r="F13" s="102"/>
      <c r="G13" s="102"/>
      <c r="H13" s="107"/>
      <c r="I13" s="114"/>
      <c r="J13" s="115"/>
      <c r="K13" s="114"/>
      <c r="L13" s="102"/>
      <c r="M13" s="102"/>
      <c r="N13" s="107"/>
      <c r="O13" s="116"/>
      <c r="P13" s="116"/>
      <c r="Q13" s="117"/>
      <c r="R13" s="117"/>
      <c r="S13" s="102"/>
      <c r="T13" s="102"/>
      <c r="U13" s="103"/>
      <c r="V13" s="104"/>
      <c r="W13" s="104"/>
      <c r="X13" s="105"/>
      <c r="Y13" s="106"/>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row>
    <row r="14" spans="1:165" ht="16.5" x14ac:dyDescent="0.3">
      <c r="A14" s="113"/>
      <c r="B14" s="113"/>
      <c r="C14" s="102"/>
      <c r="D14" s="102"/>
      <c r="E14" s="102"/>
      <c r="F14" s="102"/>
      <c r="G14" s="102"/>
      <c r="H14" s="107"/>
      <c r="I14" s="114"/>
      <c r="J14" s="115"/>
      <c r="K14" s="114"/>
      <c r="L14" s="102"/>
      <c r="M14" s="102"/>
      <c r="N14" s="107"/>
      <c r="O14" s="116"/>
      <c r="P14" s="116"/>
      <c r="Q14" s="117"/>
      <c r="R14" s="117"/>
      <c r="S14" s="102"/>
      <c r="T14" s="102"/>
      <c r="U14" s="103"/>
      <c r="V14" s="104"/>
      <c r="W14" s="104"/>
      <c r="X14" s="105"/>
      <c r="Y14" s="106"/>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row>
    <row r="15" spans="1:165" ht="16.5" x14ac:dyDescent="0.3">
      <c r="A15" s="113"/>
      <c r="B15" s="113"/>
      <c r="C15" s="102"/>
      <c r="D15" s="102"/>
      <c r="E15" s="102"/>
      <c r="F15" s="102"/>
      <c r="G15" s="102"/>
      <c r="H15" s="107"/>
      <c r="I15" s="114"/>
      <c r="J15" s="115"/>
      <c r="K15" s="114"/>
      <c r="L15" s="102"/>
      <c r="M15" s="102"/>
      <c r="N15" s="107"/>
      <c r="O15" s="116"/>
      <c r="P15" s="116"/>
      <c r="Q15" s="117"/>
      <c r="R15" s="117"/>
      <c r="S15" s="102"/>
      <c r="T15" s="102"/>
      <c r="U15" s="103"/>
      <c r="V15" s="104"/>
      <c r="W15" s="104"/>
      <c r="X15" s="105"/>
      <c r="Y15" s="106"/>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row>
    <row r="16" spans="1:165" ht="16.5" x14ac:dyDescent="0.3">
      <c r="A16" s="113"/>
      <c r="B16" s="113"/>
      <c r="C16" s="102"/>
      <c r="D16" s="102"/>
      <c r="E16" s="102"/>
      <c r="F16" s="102"/>
      <c r="G16" s="102"/>
      <c r="H16" s="107"/>
      <c r="I16" s="114"/>
      <c r="J16" s="115"/>
      <c r="K16" s="114"/>
      <c r="L16" s="102"/>
      <c r="M16" s="102"/>
      <c r="N16" s="107"/>
      <c r="O16" s="116"/>
      <c r="P16" s="116"/>
      <c r="Q16" s="117"/>
      <c r="R16" s="117"/>
      <c r="S16" s="102"/>
      <c r="T16" s="102"/>
      <c r="U16" s="103"/>
      <c r="V16" s="104"/>
      <c r="W16" s="104"/>
      <c r="X16" s="105"/>
      <c r="Y16" s="106"/>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row>
    <row r="17" spans="1:156" ht="16.5" x14ac:dyDescent="0.3">
      <c r="A17" s="113"/>
      <c r="B17" s="113"/>
      <c r="C17" s="102"/>
      <c r="D17" s="102"/>
      <c r="E17" s="102"/>
      <c r="F17" s="102"/>
      <c r="G17" s="102"/>
      <c r="H17" s="107"/>
      <c r="I17" s="114"/>
      <c r="J17" s="115"/>
      <c r="K17" s="114"/>
      <c r="L17" s="102"/>
      <c r="M17" s="102"/>
      <c r="N17" s="107"/>
      <c r="O17" s="116"/>
      <c r="P17" s="116"/>
      <c r="Q17" s="117"/>
      <c r="R17" s="117"/>
      <c r="S17" s="102"/>
      <c r="T17" s="102"/>
      <c r="U17" s="103"/>
      <c r="V17" s="104"/>
      <c r="W17" s="104"/>
      <c r="X17" s="105"/>
      <c r="Y17" s="106"/>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row>
    <row r="18" spans="1:156" ht="16.5" x14ac:dyDescent="0.3">
      <c r="A18" s="113"/>
      <c r="B18" s="113"/>
      <c r="C18" s="102"/>
      <c r="D18" s="102"/>
      <c r="E18" s="102"/>
      <c r="F18" s="102"/>
      <c r="G18" s="102"/>
      <c r="H18" s="107"/>
      <c r="I18" s="114"/>
      <c r="J18" s="115"/>
      <c r="K18" s="114"/>
      <c r="L18" s="102"/>
      <c r="M18" s="102"/>
      <c r="N18" s="107"/>
      <c r="O18" s="116"/>
      <c r="P18" s="116"/>
      <c r="Q18" s="117"/>
      <c r="R18" s="117"/>
      <c r="S18" s="102"/>
      <c r="T18" s="102"/>
      <c r="U18" s="103"/>
      <c r="V18" s="104"/>
      <c r="W18" s="104"/>
      <c r="X18" s="105"/>
      <c r="Y18" s="106"/>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row>
    <row r="19" spans="1:156" s="73" customFormat="1" x14ac:dyDescent="0.25">
      <c r="A19" s="71"/>
      <c r="B19" s="71"/>
      <c r="C19" s="71"/>
      <c r="D19" s="71"/>
      <c r="E19" s="71"/>
      <c r="F19" s="71"/>
      <c r="G19" s="71"/>
      <c r="H19" s="72"/>
      <c r="L19" s="71"/>
      <c r="M19" s="71"/>
      <c r="N19" s="72"/>
      <c r="O19" s="72"/>
      <c r="P19" s="72"/>
      <c r="Q19" s="74"/>
      <c r="R19" s="74"/>
      <c r="S19" s="75"/>
      <c r="T19" s="76"/>
      <c r="U19" s="77"/>
      <c r="V19" s="77"/>
      <c r="W19" s="77"/>
      <c r="X19" s="78"/>
      <c r="Y19" s="79"/>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S19" s="72"/>
      <c r="ET19" s="72"/>
      <c r="EU19" s="72"/>
      <c r="EV19" s="72"/>
      <c r="EW19" s="72"/>
      <c r="EX19" s="72"/>
      <c r="EY19" s="72"/>
      <c r="EZ19" s="72"/>
    </row>
    <row r="20" spans="1:156" x14ac:dyDescent="0.25">
      <c r="BE20" s="1"/>
      <c r="BF20" s="1"/>
      <c r="BG20" s="1"/>
      <c r="BH20" s="1"/>
      <c r="BI20" s="1"/>
      <c r="BJ20" s="1"/>
      <c r="BK20" s="1"/>
      <c r="BL20" s="1"/>
      <c r="BM20" s="1"/>
      <c r="BN20" s="1"/>
      <c r="BO20" s="1"/>
      <c r="BP20" s="1"/>
    </row>
    <row r="21" spans="1:156" x14ac:dyDescent="0.25">
      <c r="BE21" s="1"/>
      <c r="BF21" s="1"/>
      <c r="BG21" s="1"/>
      <c r="BH21" s="1"/>
      <c r="BI21" s="1"/>
      <c r="BJ21" s="1"/>
      <c r="BK21" s="1"/>
      <c r="BL21" s="1"/>
      <c r="BM21" s="1"/>
      <c r="BN21" s="1"/>
      <c r="BO21" s="1"/>
      <c r="BP21" s="1"/>
    </row>
    <row r="22" spans="1:156" x14ac:dyDescent="0.25">
      <c r="BE22" s="1"/>
      <c r="BF22" s="1"/>
      <c r="BG22" s="1"/>
      <c r="BH22" s="1"/>
      <c r="BI22" s="1"/>
      <c r="BJ22" s="1"/>
      <c r="BK22" s="1"/>
      <c r="BL22" s="1"/>
      <c r="BM22" s="1"/>
      <c r="BN22" s="1"/>
      <c r="BO22" s="1"/>
      <c r="BP22" s="1"/>
    </row>
    <row r="23" spans="1:156" x14ac:dyDescent="0.25">
      <c r="BE23" s="1"/>
      <c r="BF23" s="1"/>
      <c r="BG23" s="1"/>
      <c r="BH23" s="1"/>
      <c r="BI23" s="1"/>
      <c r="BJ23" s="1"/>
      <c r="BK23" s="1"/>
      <c r="BL23" s="1"/>
      <c r="BM23" s="1"/>
      <c r="BN23" s="1"/>
      <c r="BO23" s="1"/>
      <c r="BP23" s="1"/>
    </row>
  </sheetData>
  <sheetProtection insertRows="0"/>
  <mergeCells count="3">
    <mergeCell ref="D2:Q5"/>
    <mergeCell ref="D1:Q1"/>
    <mergeCell ref="D7:Q7"/>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tint="0.79998168889431442"/>
    <pageSetUpPr fitToPage="1"/>
  </sheetPr>
  <dimension ref="A1:P210"/>
  <sheetViews>
    <sheetView showRowColHeaders="0" zoomScaleNormal="100" workbookViewId="0">
      <selection activeCell="B2" sqref="B2"/>
    </sheetView>
  </sheetViews>
  <sheetFormatPr defaultRowHeight="15" x14ac:dyDescent="0.25"/>
  <cols>
    <col min="1" max="1" width="1.7109375" style="22" customWidth="1"/>
    <col min="2" max="3" width="14.28515625" style="23" customWidth="1"/>
    <col min="4" max="4" width="17" style="22" customWidth="1"/>
    <col min="5" max="5" width="41.140625" style="32" customWidth="1"/>
    <col min="6" max="6" width="19.7109375" style="24" customWidth="1"/>
    <col min="7" max="7" width="10.7109375" style="23" bestFit="1" customWidth="1"/>
    <col min="8" max="8" width="16.7109375" style="24" bestFit="1" customWidth="1"/>
    <col min="9" max="9" width="14.5703125" style="24" customWidth="1"/>
    <col min="10" max="10" width="14.85546875" style="24" customWidth="1"/>
    <col min="11" max="11" width="12.85546875" style="23" customWidth="1"/>
    <col min="12" max="12" width="17.28515625" style="23" customWidth="1"/>
    <col min="13" max="13" width="18.7109375" style="23" customWidth="1"/>
    <col min="14" max="14" width="15.140625" style="25" customWidth="1"/>
    <col min="15" max="15" width="21" style="25" customWidth="1"/>
    <col min="16" max="16384" width="9.140625" style="22"/>
  </cols>
  <sheetData>
    <row r="1" spans="1:16" s="10" customFormat="1" ht="68.25" customHeight="1" x14ac:dyDescent="0.25">
      <c r="B1" s="209" t="s">
        <v>727</v>
      </c>
      <c r="C1" s="209"/>
      <c r="D1" s="209"/>
      <c r="E1" s="209"/>
      <c r="F1" s="209"/>
      <c r="G1" s="209"/>
      <c r="H1" s="209"/>
      <c r="I1" s="209"/>
      <c r="J1" s="209"/>
      <c r="K1" s="209"/>
      <c r="L1" s="209"/>
      <c r="M1" s="209"/>
      <c r="N1" s="209"/>
      <c r="O1" s="209"/>
      <c r="P1" s="209"/>
    </row>
    <row r="2" spans="1:16" s="2" customFormat="1" ht="58.5" customHeight="1" x14ac:dyDescent="0.25">
      <c r="B2" s="16"/>
      <c r="C2" s="16"/>
      <c r="D2" s="210" t="s">
        <v>121</v>
      </c>
      <c r="E2" s="210"/>
      <c r="F2" s="210"/>
      <c r="G2" s="210"/>
      <c r="H2" s="210"/>
      <c r="I2" s="210"/>
      <c r="J2" s="210"/>
      <c r="K2" s="210"/>
      <c r="L2" s="210"/>
      <c r="M2" s="210"/>
      <c r="N2" s="210"/>
      <c r="O2" s="48"/>
      <c r="P2" s="16"/>
    </row>
    <row r="3" spans="1:16" s="2" customFormat="1" ht="16.5" x14ac:dyDescent="0.25">
      <c r="E3" s="29"/>
      <c r="F3" s="5"/>
      <c r="H3" s="5"/>
      <c r="I3" s="5"/>
      <c r="J3" s="5"/>
      <c r="K3" s="7"/>
      <c r="L3" s="7"/>
      <c r="M3" s="7"/>
      <c r="N3" s="6"/>
      <c r="O3" s="6"/>
    </row>
    <row r="4" spans="1:16" s="2" customFormat="1" ht="33" x14ac:dyDescent="0.25">
      <c r="E4" s="29"/>
      <c r="H4" s="5"/>
      <c r="I4" s="14" t="s">
        <v>148</v>
      </c>
      <c r="J4" s="14" t="s">
        <v>149</v>
      </c>
      <c r="K4" s="14" t="s">
        <v>115</v>
      </c>
      <c r="L4" s="14" t="s">
        <v>122</v>
      </c>
      <c r="M4" s="14" t="s">
        <v>118</v>
      </c>
      <c r="N4" s="50" t="s">
        <v>125</v>
      </c>
      <c r="O4" s="50" t="s">
        <v>126</v>
      </c>
      <c r="P4" s="13"/>
    </row>
    <row r="5" spans="1:16" s="2" customFormat="1" ht="30.75" customHeight="1" x14ac:dyDescent="0.25">
      <c r="E5" s="29"/>
      <c r="H5" s="5"/>
      <c r="I5" s="51">
        <f>SUM('Statutory entitlements'!BA:BA)</f>
        <v>38595.000000000007</v>
      </c>
      <c r="J5" s="51">
        <f>SUM('Statutory entitlements'!BB:BB)</f>
        <v>0</v>
      </c>
      <c r="K5" s="51">
        <f>I5+J5</f>
        <v>38595.000000000007</v>
      </c>
      <c r="L5" s="51">
        <f>SUM(L8:L204)</f>
        <v>0</v>
      </c>
      <c r="M5" s="51">
        <f>SUM(M8:M204)</f>
        <v>38595</v>
      </c>
      <c r="N5" s="51">
        <f>SUM(N8:N204)</f>
        <v>40500</v>
      </c>
      <c r="O5" s="51">
        <f>SUM(O8:O204)</f>
        <v>-1905</v>
      </c>
      <c r="P5" s="13"/>
    </row>
    <row r="6" spans="1:16" s="26" customFormat="1" ht="16.5" x14ac:dyDescent="0.25">
      <c r="B6" s="35"/>
      <c r="C6" s="35"/>
      <c r="D6" s="35"/>
      <c r="E6" s="36"/>
      <c r="F6" s="37"/>
      <c r="G6" s="35"/>
      <c r="H6" s="37"/>
      <c r="I6" s="37"/>
      <c r="J6" s="37"/>
      <c r="K6" s="46"/>
      <c r="L6" s="46"/>
      <c r="M6" s="46"/>
      <c r="N6" s="47"/>
      <c r="O6" s="47"/>
    </row>
    <row r="7" spans="1:16" s="27" customFormat="1" ht="33" x14ac:dyDescent="0.25">
      <c r="A7" s="33"/>
      <c r="B7" s="9" t="str">
        <f>'Statutory entitlements'!A9</f>
        <v>Start month</v>
      </c>
      <c r="C7" s="9" t="str">
        <f>'Statutory entitlements'!B9</f>
        <v>End month</v>
      </c>
      <c r="D7" s="9" t="str">
        <f>'Statutory entitlements'!C9</f>
        <v>Learning Aim</v>
      </c>
      <c r="E7" s="42" t="str">
        <f>'Statutory entitlements'!D9</f>
        <v>Course Title</v>
      </c>
      <c r="F7" s="43" t="s">
        <v>108</v>
      </c>
      <c r="G7" s="9" t="str">
        <f>'Statutory entitlements'!T9</f>
        <v>Total starts</v>
      </c>
      <c r="H7" s="43" t="s">
        <v>106</v>
      </c>
      <c r="I7" s="43" t="s">
        <v>107</v>
      </c>
      <c r="J7" s="43" t="s">
        <v>113</v>
      </c>
      <c r="K7" s="44" t="s">
        <v>123</v>
      </c>
      <c r="L7" s="45" t="s">
        <v>105</v>
      </c>
      <c r="M7" s="45" t="s">
        <v>124</v>
      </c>
      <c r="N7" s="44" t="s">
        <v>116</v>
      </c>
      <c r="O7" s="44" t="s">
        <v>114</v>
      </c>
      <c r="P7" s="34"/>
    </row>
    <row r="8" spans="1:16" s="28" customFormat="1" ht="16.5" x14ac:dyDescent="0.25">
      <c r="B8" s="128" t="str">
        <f>'Statutory entitlements'!A10</f>
        <v>Sep-21</v>
      </c>
      <c r="C8" s="128" t="str">
        <f>'Statutory entitlements'!B10</f>
        <v>Jul-22</v>
      </c>
      <c r="D8" s="38">
        <f>'Statutory entitlements'!C10</f>
        <v>12345678</v>
      </c>
      <c r="E8" s="39" t="str">
        <f>'Statutory entitlements'!D10</f>
        <v>Award in subject 1</v>
      </c>
      <c r="F8" s="40" t="str">
        <f>'Statutory entitlements'!E10</f>
        <v>qwertya</v>
      </c>
      <c r="G8" s="38">
        <f>'Statutory entitlements'!T10</f>
        <v>15</v>
      </c>
      <c r="H8" s="93">
        <f>'Statutory entitlements'!F10</f>
        <v>12.5</v>
      </c>
      <c r="I8" s="40">
        <f>'Statutory entitlements'!G10</f>
        <v>36</v>
      </c>
      <c r="J8" s="40">
        <f>'Statutory entitlements'!S10</f>
        <v>450</v>
      </c>
      <c r="K8" s="41">
        <f>'Statutory entitlements'!BC10*'Statutory entitlements'!Q10</f>
        <v>38595</v>
      </c>
      <c r="L8" s="41">
        <f>'Statutory entitlements'!X10</f>
        <v>0</v>
      </c>
      <c r="M8" s="41">
        <f>K8+L8</f>
        <v>38595</v>
      </c>
      <c r="N8" s="41">
        <f>'Statutory entitlements'!Y10</f>
        <v>40500</v>
      </c>
      <c r="O8" s="41">
        <f>M8-N8</f>
        <v>-1905</v>
      </c>
    </row>
    <row r="9" spans="1:16" s="28" customFormat="1" ht="16.5" x14ac:dyDescent="0.25">
      <c r="B9" s="128">
        <f>'Statutory entitlements'!A11</f>
        <v>0</v>
      </c>
      <c r="C9" s="128">
        <f>'Statutory entitlements'!B11</f>
        <v>0</v>
      </c>
      <c r="D9" s="38">
        <f>'Statutory entitlements'!C11</f>
        <v>0</v>
      </c>
      <c r="E9" s="39">
        <f>'Statutory entitlements'!D11</f>
        <v>0</v>
      </c>
      <c r="F9" s="40">
        <f>'Statutory entitlements'!E11</f>
        <v>0</v>
      </c>
      <c r="G9" s="38">
        <f>'Statutory entitlements'!T11</f>
        <v>0</v>
      </c>
      <c r="H9" s="93">
        <f>'Statutory entitlements'!F11</f>
        <v>0</v>
      </c>
      <c r="I9" s="40">
        <f>'Statutory entitlements'!G11</f>
        <v>0</v>
      </c>
      <c r="J9" s="40">
        <f>'Statutory entitlements'!S11</f>
        <v>0</v>
      </c>
      <c r="K9" s="41">
        <f>'Statutory entitlements'!BC11*'Statutory entitlements'!Q11</f>
        <v>0</v>
      </c>
      <c r="L9" s="41">
        <f>'Statutory entitlements'!X11</f>
        <v>0</v>
      </c>
      <c r="M9" s="41">
        <f t="shared" ref="M9:M64" si="0">K9+L9</f>
        <v>0</v>
      </c>
      <c r="N9" s="41">
        <f>'Statutory entitlements'!Y11</f>
        <v>0</v>
      </c>
      <c r="O9" s="41">
        <f t="shared" ref="O9:O64" si="1">M9-N9</f>
        <v>0</v>
      </c>
    </row>
    <row r="10" spans="1:16" s="28" customFormat="1" ht="16.5" x14ac:dyDescent="0.25">
      <c r="B10" s="128">
        <f>'Statutory entitlements'!A12</f>
        <v>0</v>
      </c>
      <c r="C10" s="128">
        <f>'Statutory entitlements'!B12</f>
        <v>0</v>
      </c>
      <c r="D10" s="38">
        <f>'Statutory entitlements'!C12</f>
        <v>0</v>
      </c>
      <c r="E10" s="39">
        <f>'Statutory entitlements'!D12</f>
        <v>0</v>
      </c>
      <c r="F10" s="40">
        <f>'Statutory entitlements'!E12</f>
        <v>0</v>
      </c>
      <c r="G10" s="38">
        <f>'Statutory entitlements'!T12</f>
        <v>0</v>
      </c>
      <c r="H10" s="93">
        <f>'Statutory entitlements'!F12</f>
        <v>0</v>
      </c>
      <c r="I10" s="40">
        <f>'Statutory entitlements'!G12</f>
        <v>0</v>
      </c>
      <c r="J10" s="40">
        <f>'Statutory entitlements'!S12</f>
        <v>0</v>
      </c>
      <c r="K10" s="41">
        <f>'Statutory entitlements'!BC12*'Statutory entitlements'!Q12</f>
        <v>0</v>
      </c>
      <c r="L10" s="41">
        <f>'Statutory entitlements'!X12</f>
        <v>0</v>
      </c>
      <c r="M10" s="41">
        <f t="shared" si="0"/>
        <v>0</v>
      </c>
      <c r="N10" s="41">
        <f>'Statutory entitlements'!Y12</f>
        <v>0</v>
      </c>
      <c r="O10" s="41">
        <f t="shared" si="1"/>
        <v>0</v>
      </c>
    </row>
    <row r="11" spans="1:16" s="28" customFormat="1" ht="16.5" x14ac:dyDescent="0.25">
      <c r="B11" s="128">
        <f>'Statutory entitlements'!A13</f>
        <v>0</v>
      </c>
      <c r="C11" s="128">
        <f>'Statutory entitlements'!B13</f>
        <v>0</v>
      </c>
      <c r="D11" s="38">
        <f>'Statutory entitlements'!C13</f>
        <v>0</v>
      </c>
      <c r="E11" s="39">
        <f>'Statutory entitlements'!D13</f>
        <v>0</v>
      </c>
      <c r="F11" s="40">
        <f>'Statutory entitlements'!E13</f>
        <v>0</v>
      </c>
      <c r="G11" s="38">
        <f>'Statutory entitlements'!T13</f>
        <v>0</v>
      </c>
      <c r="H11" s="93">
        <f>'Statutory entitlements'!F13</f>
        <v>0</v>
      </c>
      <c r="I11" s="40">
        <f>'Statutory entitlements'!G13</f>
        <v>0</v>
      </c>
      <c r="J11" s="40">
        <f>'Statutory entitlements'!S13</f>
        <v>0</v>
      </c>
      <c r="K11" s="41">
        <f>'Statutory entitlements'!BC13*'Statutory entitlements'!Q13</f>
        <v>0</v>
      </c>
      <c r="L11" s="41">
        <f>'Statutory entitlements'!X13</f>
        <v>0</v>
      </c>
      <c r="M11" s="41">
        <f t="shared" si="0"/>
        <v>0</v>
      </c>
      <c r="N11" s="41">
        <f>'Statutory entitlements'!Y13</f>
        <v>0</v>
      </c>
      <c r="O11" s="41">
        <f t="shared" si="1"/>
        <v>0</v>
      </c>
    </row>
    <row r="12" spans="1:16" s="28" customFormat="1" ht="16.5" x14ac:dyDescent="0.25">
      <c r="B12" s="128">
        <f>'Statutory entitlements'!A14</f>
        <v>0</v>
      </c>
      <c r="C12" s="128">
        <f>'Statutory entitlements'!B14</f>
        <v>0</v>
      </c>
      <c r="D12" s="38">
        <f>'Statutory entitlements'!C14</f>
        <v>0</v>
      </c>
      <c r="E12" s="39">
        <f>'Statutory entitlements'!D14</f>
        <v>0</v>
      </c>
      <c r="F12" s="40">
        <f>'Statutory entitlements'!E14</f>
        <v>0</v>
      </c>
      <c r="G12" s="38">
        <f>'Statutory entitlements'!T14</f>
        <v>0</v>
      </c>
      <c r="H12" s="93">
        <f>'Statutory entitlements'!F14</f>
        <v>0</v>
      </c>
      <c r="I12" s="40">
        <f>'Statutory entitlements'!G14</f>
        <v>0</v>
      </c>
      <c r="J12" s="40">
        <f>'Statutory entitlements'!S14</f>
        <v>0</v>
      </c>
      <c r="K12" s="41">
        <f>'Statutory entitlements'!BC14*'Statutory entitlements'!Q14</f>
        <v>0</v>
      </c>
      <c r="L12" s="41">
        <f>'Statutory entitlements'!X14</f>
        <v>0</v>
      </c>
      <c r="M12" s="41">
        <f t="shared" si="0"/>
        <v>0</v>
      </c>
      <c r="N12" s="41">
        <f>'Statutory entitlements'!Y14</f>
        <v>0</v>
      </c>
      <c r="O12" s="41">
        <f t="shared" si="1"/>
        <v>0</v>
      </c>
    </row>
    <row r="13" spans="1:16" s="28" customFormat="1" ht="16.5" x14ac:dyDescent="0.25">
      <c r="B13" s="128">
        <f>'Statutory entitlements'!A15</f>
        <v>0</v>
      </c>
      <c r="C13" s="128">
        <f>'Statutory entitlements'!B15</f>
        <v>0</v>
      </c>
      <c r="D13" s="38">
        <f>'Statutory entitlements'!C15</f>
        <v>0</v>
      </c>
      <c r="E13" s="39">
        <f>'Statutory entitlements'!D15</f>
        <v>0</v>
      </c>
      <c r="F13" s="40">
        <f>'Statutory entitlements'!E15</f>
        <v>0</v>
      </c>
      <c r="G13" s="38">
        <f>'Statutory entitlements'!T15</f>
        <v>0</v>
      </c>
      <c r="H13" s="93">
        <f>'Statutory entitlements'!F15</f>
        <v>0</v>
      </c>
      <c r="I13" s="40">
        <f>'Statutory entitlements'!G15</f>
        <v>0</v>
      </c>
      <c r="J13" s="40">
        <f>'Statutory entitlements'!S15</f>
        <v>0</v>
      </c>
      <c r="K13" s="41">
        <f>'Statutory entitlements'!BC15*'Statutory entitlements'!Q15</f>
        <v>0</v>
      </c>
      <c r="L13" s="41">
        <f>'Statutory entitlements'!X15</f>
        <v>0</v>
      </c>
      <c r="M13" s="41">
        <f t="shared" si="0"/>
        <v>0</v>
      </c>
      <c r="N13" s="41">
        <f>'Statutory entitlements'!Y15</f>
        <v>0</v>
      </c>
      <c r="O13" s="41">
        <f t="shared" si="1"/>
        <v>0</v>
      </c>
    </row>
    <row r="14" spans="1:16" s="28" customFormat="1" ht="16.5" x14ac:dyDescent="0.25">
      <c r="B14" s="128">
        <f>'Statutory entitlements'!A16</f>
        <v>0</v>
      </c>
      <c r="C14" s="128">
        <f>'Statutory entitlements'!B16</f>
        <v>0</v>
      </c>
      <c r="D14" s="38">
        <f>'Statutory entitlements'!C16</f>
        <v>0</v>
      </c>
      <c r="E14" s="39">
        <f>'Statutory entitlements'!D16</f>
        <v>0</v>
      </c>
      <c r="F14" s="40">
        <f>'Statutory entitlements'!E16</f>
        <v>0</v>
      </c>
      <c r="G14" s="38">
        <f>'Statutory entitlements'!T16</f>
        <v>0</v>
      </c>
      <c r="H14" s="93">
        <f>'Statutory entitlements'!F16</f>
        <v>0</v>
      </c>
      <c r="I14" s="40">
        <f>'Statutory entitlements'!G16</f>
        <v>0</v>
      </c>
      <c r="J14" s="40">
        <f>'Statutory entitlements'!S16</f>
        <v>0</v>
      </c>
      <c r="K14" s="41">
        <f>'Statutory entitlements'!BC16*'Statutory entitlements'!Q16</f>
        <v>0</v>
      </c>
      <c r="L14" s="41">
        <f>'Statutory entitlements'!X16</f>
        <v>0</v>
      </c>
      <c r="M14" s="41">
        <f t="shared" si="0"/>
        <v>0</v>
      </c>
      <c r="N14" s="41">
        <f>'Statutory entitlements'!Y16</f>
        <v>0</v>
      </c>
      <c r="O14" s="41">
        <f t="shared" si="1"/>
        <v>0</v>
      </c>
    </row>
    <row r="15" spans="1:16" s="28" customFormat="1" ht="16.5" x14ac:dyDescent="0.25">
      <c r="B15" s="128">
        <f>'Statutory entitlements'!A17</f>
        <v>0</v>
      </c>
      <c r="C15" s="128">
        <f>'Statutory entitlements'!B17</f>
        <v>0</v>
      </c>
      <c r="D15" s="38">
        <f>'Statutory entitlements'!C17</f>
        <v>0</v>
      </c>
      <c r="E15" s="39">
        <f>'Statutory entitlements'!D17</f>
        <v>0</v>
      </c>
      <c r="F15" s="40">
        <f>'Statutory entitlements'!E17</f>
        <v>0</v>
      </c>
      <c r="G15" s="38">
        <f>'Statutory entitlements'!T17</f>
        <v>0</v>
      </c>
      <c r="H15" s="93">
        <f>'Statutory entitlements'!F17</f>
        <v>0</v>
      </c>
      <c r="I15" s="40">
        <f>'Statutory entitlements'!G17</f>
        <v>0</v>
      </c>
      <c r="J15" s="40">
        <f>'Statutory entitlements'!S17</f>
        <v>0</v>
      </c>
      <c r="K15" s="41">
        <f>'Statutory entitlements'!BC17*'Statutory entitlements'!Q17</f>
        <v>0</v>
      </c>
      <c r="L15" s="41">
        <f>'Statutory entitlements'!X17</f>
        <v>0</v>
      </c>
      <c r="M15" s="41">
        <f t="shared" si="0"/>
        <v>0</v>
      </c>
      <c r="N15" s="41">
        <f>'Statutory entitlements'!Y17</f>
        <v>0</v>
      </c>
      <c r="O15" s="41">
        <f t="shared" si="1"/>
        <v>0</v>
      </c>
    </row>
    <row r="16" spans="1:16" s="28" customFormat="1" ht="16.5" x14ac:dyDescent="0.25">
      <c r="B16" s="128">
        <f>'Statutory entitlements'!A18</f>
        <v>0</v>
      </c>
      <c r="C16" s="128">
        <f>'Statutory entitlements'!B18</f>
        <v>0</v>
      </c>
      <c r="D16" s="38">
        <f>'Statutory entitlements'!C18</f>
        <v>0</v>
      </c>
      <c r="E16" s="39">
        <f>'Statutory entitlements'!D18</f>
        <v>0</v>
      </c>
      <c r="F16" s="40">
        <f>'Statutory entitlements'!E18</f>
        <v>0</v>
      </c>
      <c r="G16" s="38">
        <f>'Statutory entitlements'!T18</f>
        <v>0</v>
      </c>
      <c r="H16" s="93">
        <f>'Statutory entitlements'!F18</f>
        <v>0</v>
      </c>
      <c r="I16" s="40">
        <f>'Statutory entitlements'!G18</f>
        <v>0</v>
      </c>
      <c r="J16" s="40">
        <f>'Statutory entitlements'!S18</f>
        <v>0</v>
      </c>
      <c r="K16" s="41">
        <f>'Statutory entitlements'!BC18*'Statutory entitlements'!Q18</f>
        <v>0</v>
      </c>
      <c r="L16" s="41">
        <f>'Statutory entitlements'!X18</f>
        <v>0</v>
      </c>
      <c r="M16" s="41">
        <f t="shared" si="0"/>
        <v>0</v>
      </c>
      <c r="N16" s="41">
        <f>'Statutory entitlements'!Y18</f>
        <v>0</v>
      </c>
      <c r="O16" s="41">
        <f t="shared" si="1"/>
        <v>0</v>
      </c>
    </row>
    <row r="17" spans="2:15" s="28" customFormat="1" ht="16.5" x14ac:dyDescent="0.25">
      <c r="B17" s="128">
        <f>'Statutory entitlements'!A19</f>
        <v>0</v>
      </c>
      <c r="C17" s="128">
        <f>'Statutory entitlements'!B19</f>
        <v>0</v>
      </c>
      <c r="D17" s="38">
        <f>'Statutory entitlements'!C19</f>
        <v>0</v>
      </c>
      <c r="E17" s="39">
        <f>'Statutory entitlements'!D19</f>
        <v>0</v>
      </c>
      <c r="F17" s="40">
        <f>'Statutory entitlements'!E19</f>
        <v>0</v>
      </c>
      <c r="G17" s="38">
        <f>'Statutory entitlements'!T19</f>
        <v>0</v>
      </c>
      <c r="H17" s="93">
        <f>'Statutory entitlements'!F19</f>
        <v>0</v>
      </c>
      <c r="I17" s="40">
        <f>'Statutory entitlements'!G19</f>
        <v>0</v>
      </c>
      <c r="J17" s="40">
        <f>'Statutory entitlements'!S19</f>
        <v>0</v>
      </c>
      <c r="K17" s="41">
        <f>'Statutory entitlements'!BC19*'Statutory entitlements'!Q19</f>
        <v>0</v>
      </c>
      <c r="L17" s="41">
        <f>'Statutory entitlements'!X19</f>
        <v>0</v>
      </c>
      <c r="M17" s="41">
        <f t="shared" si="0"/>
        <v>0</v>
      </c>
      <c r="N17" s="41">
        <f>'Statutory entitlements'!Y19</f>
        <v>0</v>
      </c>
      <c r="O17" s="41">
        <f t="shared" si="1"/>
        <v>0</v>
      </c>
    </row>
    <row r="18" spans="2:15" s="28" customFormat="1" ht="16.5" x14ac:dyDescent="0.25">
      <c r="B18" s="128">
        <f>'Statutory entitlements'!A20</f>
        <v>0</v>
      </c>
      <c r="C18" s="128">
        <f>'Statutory entitlements'!B20</f>
        <v>0</v>
      </c>
      <c r="D18" s="38">
        <f>'Statutory entitlements'!C20</f>
        <v>0</v>
      </c>
      <c r="E18" s="39">
        <f>'Statutory entitlements'!D20</f>
        <v>0</v>
      </c>
      <c r="F18" s="40">
        <f>'Statutory entitlements'!E20</f>
        <v>0</v>
      </c>
      <c r="G18" s="38">
        <f>'Statutory entitlements'!T20</f>
        <v>0</v>
      </c>
      <c r="H18" s="93">
        <f>'Statutory entitlements'!F20</f>
        <v>0</v>
      </c>
      <c r="I18" s="40">
        <f>'Statutory entitlements'!G20</f>
        <v>0</v>
      </c>
      <c r="J18" s="40">
        <f>'Statutory entitlements'!S20</f>
        <v>0</v>
      </c>
      <c r="K18" s="41">
        <f>'Statutory entitlements'!BC20*'Statutory entitlements'!Q20</f>
        <v>0</v>
      </c>
      <c r="L18" s="41">
        <f>'Statutory entitlements'!X20</f>
        <v>0</v>
      </c>
      <c r="M18" s="41">
        <f t="shared" si="0"/>
        <v>0</v>
      </c>
      <c r="N18" s="41">
        <f>'Statutory entitlements'!Y20</f>
        <v>0</v>
      </c>
      <c r="O18" s="41">
        <f t="shared" si="1"/>
        <v>0</v>
      </c>
    </row>
    <row r="19" spans="2:15" s="28" customFormat="1" ht="16.5" x14ac:dyDescent="0.25">
      <c r="B19" s="128">
        <f>'Statutory entitlements'!A21</f>
        <v>0</v>
      </c>
      <c r="C19" s="128">
        <f>'Statutory entitlements'!B21</f>
        <v>0</v>
      </c>
      <c r="D19" s="38">
        <f>'Statutory entitlements'!C21</f>
        <v>0</v>
      </c>
      <c r="E19" s="39">
        <f>'Statutory entitlements'!D21</f>
        <v>0</v>
      </c>
      <c r="F19" s="40">
        <f>'Statutory entitlements'!E21</f>
        <v>0</v>
      </c>
      <c r="G19" s="38">
        <f>'Statutory entitlements'!T21</f>
        <v>0</v>
      </c>
      <c r="H19" s="93">
        <f>'Statutory entitlements'!F21</f>
        <v>0</v>
      </c>
      <c r="I19" s="40">
        <f>'Statutory entitlements'!G21</f>
        <v>0</v>
      </c>
      <c r="J19" s="40">
        <f>'Statutory entitlements'!S21</f>
        <v>0</v>
      </c>
      <c r="K19" s="41">
        <f>'Statutory entitlements'!BC21*'Statutory entitlements'!Q21</f>
        <v>0</v>
      </c>
      <c r="L19" s="41">
        <f>'Statutory entitlements'!X21</f>
        <v>0</v>
      </c>
      <c r="M19" s="41">
        <f t="shared" si="0"/>
        <v>0</v>
      </c>
      <c r="N19" s="41">
        <f>'Statutory entitlements'!Y21</f>
        <v>0</v>
      </c>
      <c r="O19" s="41">
        <f t="shared" si="1"/>
        <v>0</v>
      </c>
    </row>
    <row r="20" spans="2:15" s="28" customFormat="1" ht="16.5" x14ac:dyDescent="0.25">
      <c r="B20" s="128">
        <f>'Statutory entitlements'!A22</f>
        <v>0</v>
      </c>
      <c r="C20" s="128">
        <f>'Statutory entitlements'!B22</f>
        <v>0</v>
      </c>
      <c r="D20" s="38">
        <f>'Statutory entitlements'!C22</f>
        <v>0</v>
      </c>
      <c r="E20" s="39" t="s">
        <v>147</v>
      </c>
      <c r="F20" s="40">
        <f>'Statutory entitlements'!E22</f>
        <v>0</v>
      </c>
      <c r="G20" s="38">
        <f>'Statutory entitlements'!T22</f>
        <v>0</v>
      </c>
      <c r="H20" s="93">
        <f>'Statutory entitlements'!F22</f>
        <v>0</v>
      </c>
      <c r="I20" s="40">
        <f>'Statutory entitlements'!G22</f>
        <v>0</v>
      </c>
      <c r="J20" s="40">
        <f>'Statutory entitlements'!S22</f>
        <v>0</v>
      </c>
      <c r="K20" s="41">
        <f>'Statutory entitlements'!BC22*'Statutory entitlements'!Q22</f>
        <v>0</v>
      </c>
      <c r="L20" s="41">
        <f>'Statutory entitlements'!X22</f>
        <v>0</v>
      </c>
      <c r="M20" s="41">
        <f t="shared" si="0"/>
        <v>0</v>
      </c>
      <c r="N20" s="41">
        <f>'Statutory entitlements'!Y22</f>
        <v>0</v>
      </c>
      <c r="O20" s="41">
        <f t="shared" si="1"/>
        <v>0</v>
      </c>
    </row>
    <row r="21" spans="2:15" s="28" customFormat="1" ht="16.5" x14ac:dyDescent="0.25">
      <c r="B21" s="128">
        <f>'Statutory entitlements'!A23</f>
        <v>0</v>
      </c>
      <c r="C21" s="128">
        <f>'Statutory entitlements'!B23</f>
        <v>0</v>
      </c>
      <c r="D21" s="38">
        <f>'Statutory entitlements'!C23</f>
        <v>0</v>
      </c>
      <c r="E21" s="39">
        <f>'Statutory entitlements'!D23</f>
        <v>0</v>
      </c>
      <c r="F21" s="40">
        <f>'Statutory entitlements'!E23</f>
        <v>0</v>
      </c>
      <c r="G21" s="38">
        <f>'Statutory entitlements'!T23</f>
        <v>0</v>
      </c>
      <c r="H21" s="93">
        <f>'Statutory entitlements'!F23</f>
        <v>0</v>
      </c>
      <c r="I21" s="40">
        <f>'Statutory entitlements'!G23</f>
        <v>0</v>
      </c>
      <c r="J21" s="40">
        <f>'Statutory entitlements'!S23</f>
        <v>0</v>
      </c>
      <c r="K21" s="41">
        <f>'Statutory entitlements'!BC23*'Statutory entitlements'!Q23</f>
        <v>0</v>
      </c>
      <c r="L21" s="41">
        <f>'Statutory entitlements'!X23</f>
        <v>0</v>
      </c>
      <c r="M21" s="41">
        <f t="shared" si="0"/>
        <v>0</v>
      </c>
      <c r="N21" s="41">
        <f>'Statutory entitlements'!Y23</f>
        <v>0</v>
      </c>
      <c r="O21" s="41">
        <f t="shared" si="1"/>
        <v>0</v>
      </c>
    </row>
    <row r="22" spans="2:15" s="28" customFormat="1" ht="16.5" x14ac:dyDescent="0.25">
      <c r="B22" s="128">
        <f>'Statutory entitlements'!A24</f>
        <v>0</v>
      </c>
      <c r="C22" s="128">
        <f>'Statutory entitlements'!B24</f>
        <v>0</v>
      </c>
      <c r="D22" s="38">
        <f>'Statutory entitlements'!C24</f>
        <v>0</v>
      </c>
      <c r="E22" s="39">
        <f>'Statutory entitlements'!D24</f>
        <v>0</v>
      </c>
      <c r="F22" s="40">
        <f>'Statutory entitlements'!E24</f>
        <v>0</v>
      </c>
      <c r="G22" s="38">
        <f>'Statutory entitlements'!T24</f>
        <v>0</v>
      </c>
      <c r="H22" s="93">
        <f>'Statutory entitlements'!F24</f>
        <v>0</v>
      </c>
      <c r="I22" s="40">
        <f>'Statutory entitlements'!G24</f>
        <v>0</v>
      </c>
      <c r="J22" s="40">
        <f>'Statutory entitlements'!S24</f>
        <v>0</v>
      </c>
      <c r="K22" s="41">
        <f>'Statutory entitlements'!BC24*'Statutory entitlements'!Q24</f>
        <v>0</v>
      </c>
      <c r="L22" s="41">
        <f>'Statutory entitlements'!X24</f>
        <v>0</v>
      </c>
      <c r="M22" s="41">
        <f t="shared" si="0"/>
        <v>0</v>
      </c>
      <c r="N22" s="41">
        <f>'Statutory entitlements'!Y24</f>
        <v>0</v>
      </c>
      <c r="O22" s="41">
        <f t="shared" si="1"/>
        <v>0</v>
      </c>
    </row>
    <row r="23" spans="2:15" s="28" customFormat="1" ht="16.5" x14ac:dyDescent="0.25">
      <c r="B23" s="128">
        <f>'Statutory entitlements'!A25</f>
        <v>0</v>
      </c>
      <c r="C23" s="128">
        <f>'Statutory entitlements'!B25</f>
        <v>0</v>
      </c>
      <c r="D23" s="38">
        <f>'Statutory entitlements'!C25</f>
        <v>0</v>
      </c>
      <c r="E23" s="39">
        <f>'Statutory entitlements'!D25</f>
        <v>0</v>
      </c>
      <c r="F23" s="40">
        <f>'Statutory entitlements'!E25</f>
        <v>0</v>
      </c>
      <c r="G23" s="38">
        <f>'Statutory entitlements'!T25</f>
        <v>0</v>
      </c>
      <c r="H23" s="93">
        <f>'Statutory entitlements'!F25</f>
        <v>0</v>
      </c>
      <c r="I23" s="40">
        <f>'Statutory entitlements'!G25</f>
        <v>0</v>
      </c>
      <c r="J23" s="40">
        <f>'Statutory entitlements'!S25</f>
        <v>0</v>
      </c>
      <c r="K23" s="41">
        <f>'Statutory entitlements'!BC25*'Statutory entitlements'!Q25</f>
        <v>0</v>
      </c>
      <c r="L23" s="41">
        <f>'Statutory entitlements'!X25</f>
        <v>0</v>
      </c>
      <c r="M23" s="41">
        <f t="shared" si="0"/>
        <v>0</v>
      </c>
      <c r="N23" s="41">
        <f>'Statutory entitlements'!Y25</f>
        <v>0</v>
      </c>
      <c r="O23" s="41">
        <f t="shared" si="1"/>
        <v>0</v>
      </c>
    </row>
    <row r="24" spans="2:15" s="28" customFormat="1" ht="16.5" x14ac:dyDescent="0.25">
      <c r="B24" s="128">
        <f>'Statutory entitlements'!A26</f>
        <v>0</v>
      </c>
      <c r="C24" s="128">
        <f>'Statutory entitlements'!B26</f>
        <v>0</v>
      </c>
      <c r="D24" s="38">
        <f>'Statutory entitlements'!C26</f>
        <v>0</v>
      </c>
      <c r="E24" s="39">
        <f>'Statutory entitlements'!D26</f>
        <v>0</v>
      </c>
      <c r="F24" s="40">
        <f>'Statutory entitlements'!E26</f>
        <v>0</v>
      </c>
      <c r="G24" s="38">
        <f>'Statutory entitlements'!T26</f>
        <v>0</v>
      </c>
      <c r="H24" s="93">
        <f>'Statutory entitlements'!F26</f>
        <v>0</v>
      </c>
      <c r="I24" s="40">
        <f>'Statutory entitlements'!G26</f>
        <v>0</v>
      </c>
      <c r="J24" s="40">
        <f>'Statutory entitlements'!S26</f>
        <v>0</v>
      </c>
      <c r="K24" s="41">
        <f>'Statutory entitlements'!BC26*'Statutory entitlements'!Q26</f>
        <v>0</v>
      </c>
      <c r="L24" s="41">
        <f>'Statutory entitlements'!X26</f>
        <v>0</v>
      </c>
      <c r="M24" s="41">
        <f t="shared" si="0"/>
        <v>0</v>
      </c>
      <c r="N24" s="41">
        <f>'Statutory entitlements'!Y26</f>
        <v>0</v>
      </c>
      <c r="O24" s="41">
        <f t="shared" si="1"/>
        <v>0</v>
      </c>
    </row>
    <row r="25" spans="2:15" s="28" customFormat="1" ht="16.5" x14ac:dyDescent="0.25">
      <c r="B25" s="128">
        <f>'Statutory entitlements'!A27</f>
        <v>0</v>
      </c>
      <c r="C25" s="128">
        <f>'Statutory entitlements'!B27</f>
        <v>0</v>
      </c>
      <c r="D25" s="38">
        <f>'Statutory entitlements'!C27</f>
        <v>0</v>
      </c>
      <c r="E25" s="39">
        <f>'Statutory entitlements'!D27</f>
        <v>0</v>
      </c>
      <c r="F25" s="40">
        <f>'Statutory entitlements'!E27</f>
        <v>0</v>
      </c>
      <c r="G25" s="38">
        <f>'Statutory entitlements'!T27</f>
        <v>0</v>
      </c>
      <c r="H25" s="93">
        <f>'Statutory entitlements'!F27</f>
        <v>0</v>
      </c>
      <c r="I25" s="40">
        <f>'Statutory entitlements'!G27</f>
        <v>0</v>
      </c>
      <c r="J25" s="40">
        <f>'Statutory entitlements'!S27</f>
        <v>0</v>
      </c>
      <c r="K25" s="41">
        <f>'Statutory entitlements'!BC27*'Statutory entitlements'!Q27</f>
        <v>0</v>
      </c>
      <c r="L25" s="41">
        <f>'Statutory entitlements'!X27</f>
        <v>0</v>
      </c>
      <c r="M25" s="41">
        <f t="shared" si="0"/>
        <v>0</v>
      </c>
      <c r="N25" s="41">
        <f>'Statutory entitlements'!Y27</f>
        <v>0</v>
      </c>
      <c r="O25" s="41">
        <f t="shared" si="1"/>
        <v>0</v>
      </c>
    </row>
    <row r="26" spans="2:15" s="28" customFormat="1" ht="16.5" x14ac:dyDescent="0.25">
      <c r="B26" s="128">
        <f>'Statutory entitlements'!A28</f>
        <v>0</v>
      </c>
      <c r="C26" s="128">
        <f>'Statutory entitlements'!B28</f>
        <v>0</v>
      </c>
      <c r="D26" s="38">
        <f>'Statutory entitlements'!C28</f>
        <v>0</v>
      </c>
      <c r="E26" s="39">
        <f>'Statutory entitlements'!D28</f>
        <v>0</v>
      </c>
      <c r="F26" s="40">
        <f>'Statutory entitlements'!E28</f>
        <v>0</v>
      </c>
      <c r="G26" s="38">
        <f>'Statutory entitlements'!T28</f>
        <v>0</v>
      </c>
      <c r="H26" s="93">
        <f>'Statutory entitlements'!F28</f>
        <v>0</v>
      </c>
      <c r="I26" s="40">
        <f>'Statutory entitlements'!G28</f>
        <v>0</v>
      </c>
      <c r="J26" s="40">
        <f>'Statutory entitlements'!S28</f>
        <v>0</v>
      </c>
      <c r="K26" s="41">
        <f>'Statutory entitlements'!BC28*'Statutory entitlements'!Q28</f>
        <v>0</v>
      </c>
      <c r="L26" s="41">
        <f>'Statutory entitlements'!X28</f>
        <v>0</v>
      </c>
      <c r="M26" s="41">
        <f t="shared" si="0"/>
        <v>0</v>
      </c>
      <c r="N26" s="41">
        <f>'Statutory entitlements'!Y28</f>
        <v>0</v>
      </c>
      <c r="O26" s="41">
        <f t="shared" si="1"/>
        <v>0</v>
      </c>
    </row>
    <row r="27" spans="2:15" s="28" customFormat="1" ht="16.5" x14ac:dyDescent="0.25">
      <c r="B27" s="128">
        <f>'Statutory entitlements'!A29</f>
        <v>0</v>
      </c>
      <c r="C27" s="128">
        <f>'Statutory entitlements'!B29</f>
        <v>0</v>
      </c>
      <c r="D27" s="38">
        <f>'Statutory entitlements'!C29</f>
        <v>0</v>
      </c>
      <c r="E27" s="39">
        <f>'Statutory entitlements'!D29</f>
        <v>0</v>
      </c>
      <c r="F27" s="40">
        <f>'Statutory entitlements'!E29</f>
        <v>0</v>
      </c>
      <c r="G27" s="38">
        <f>'Statutory entitlements'!T29</f>
        <v>0</v>
      </c>
      <c r="H27" s="93">
        <f>'Statutory entitlements'!F29</f>
        <v>0</v>
      </c>
      <c r="I27" s="40">
        <f>'Statutory entitlements'!G29</f>
        <v>0</v>
      </c>
      <c r="J27" s="40">
        <f>'Statutory entitlements'!S29</f>
        <v>0</v>
      </c>
      <c r="K27" s="41">
        <f>'Statutory entitlements'!BC29*'Statutory entitlements'!Q29</f>
        <v>0</v>
      </c>
      <c r="L27" s="41">
        <f>'Statutory entitlements'!X29</f>
        <v>0</v>
      </c>
      <c r="M27" s="41">
        <f t="shared" si="0"/>
        <v>0</v>
      </c>
      <c r="N27" s="41">
        <f>'Statutory entitlements'!Y29</f>
        <v>0</v>
      </c>
      <c r="O27" s="41">
        <f t="shared" si="1"/>
        <v>0</v>
      </c>
    </row>
    <row r="28" spans="2:15" s="28" customFormat="1" ht="16.5" x14ac:dyDescent="0.25">
      <c r="B28" s="128">
        <f>'Statutory entitlements'!A30</f>
        <v>0</v>
      </c>
      <c r="C28" s="128">
        <f>'Statutory entitlements'!B30</f>
        <v>0</v>
      </c>
      <c r="D28" s="38">
        <f>'Statutory entitlements'!C30</f>
        <v>0</v>
      </c>
      <c r="E28" s="39">
        <f>'Statutory entitlements'!D30</f>
        <v>0</v>
      </c>
      <c r="F28" s="40">
        <f>'Statutory entitlements'!E30</f>
        <v>0</v>
      </c>
      <c r="G28" s="38">
        <f>'Statutory entitlements'!T30</f>
        <v>0</v>
      </c>
      <c r="H28" s="93">
        <f>'Statutory entitlements'!F30</f>
        <v>0</v>
      </c>
      <c r="I28" s="40">
        <f>'Statutory entitlements'!G30</f>
        <v>0</v>
      </c>
      <c r="J28" s="40">
        <f>'Statutory entitlements'!S30</f>
        <v>0</v>
      </c>
      <c r="K28" s="41">
        <f>'Statutory entitlements'!BC30*'Statutory entitlements'!Q30</f>
        <v>0</v>
      </c>
      <c r="L28" s="41">
        <f>'Statutory entitlements'!X30</f>
        <v>0</v>
      </c>
      <c r="M28" s="41">
        <f t="shared" si="0"/>
        <v>0</v>
      </c>
      <c r="N28" s="41">
        <f>'Statutory entitlements'!Y30</f>
        <v>0</v>
      </c>
      <c r="O28" s="41">
        <f t="shared" si="1"/>
        <v>0</v>
      </c>
    </row>
    <row r="29" spans="2:15" s="28" customFormat="1" ht="16.5" x14ac:dyDescent="0.25">
      <c r="B29" s="128">
        <f>'Statutory entitlements'!A31</f>
        <v>0</v>
      </c>
      <c r="C29" s="128">
        <f>'Statutory entitlements'!B31</f>
        <v>0</v>
      </c>
      <c r="D29" s="38">
        <f>'Statutory entitlements'!C31</f>
        <v>0</v>
      </c>
      <c r="E29" s="39">
        <f>'Statutory entitlements'!D31</f>
        <v>0</v>
      </c>
      <c r="F29" s="40">
        <f>'Statutory entitlements'!E31</f>
        <v>0</v>
      </c>
      <c r="G29" s="38">
        <f>'Statutory entitlements'!T31</f>
        <v>0</v>
      </c>
      <c r="H29" s="93">
        <f>'Statutory entitlements'!F31</f>
        <v>0</v>
      </c>
      <c r="I29" s="40">
        <f>'Statutory entitlements'!G31</f>
        <v>0</v>
      </c>
      <c r="J29" s="40">
        <f>'Statutory entitlements'!S31</f>
        <v>0</v>
      </c>
      <c r="K29" s="41">
        <f>'Statutory entitlements'!BC31*'Statutory entitlements'!Q31</f>
        <v>0</v>
      </c>
      <c r="L29" s="41">
        <f>'Statutory entitlements'!X31</f>
        <v>0</v>
      </c>
      <c r="M29" s="41">
        <f t="shared" si="0"/>
        <v>0</v>
      </c>
      <c r="N29" s="41">
        <f>'Statutory entitlements'!Y31</f>
        <v>0</v>
      </c>
      <c r="O29" s="41">
        <f t="shared" si="1"/>
        <v>0</v>
      </c>
    </row>
    <row r="30" spans="2:15" s="28" customFormat="1" ht="16.5" x14ac:dyDescent="0.25">
      <c r="B30" s="128">
        <f>'Statutory entitlements'!A32</f>
        <v>0</v>
      </c>
      <c r="C30" s="128">
        <f>'Statutory entitlements'!B32</f>
        <v>0</v>
      </c>
      <c r="D30" s="38">
        <f>'Statutory entitlements'!C32</f>
        <v>0</v>
      </c>
      <c r="E30" s="39">
        <f>'Statutory entitlements'!D32</f>
        <v>0</v>
      </c>
      <c r="F30" s="40">
        <f>'Statutory entitlements'!E32</f>
        <v>0</v>
      </c>
      <c r="G30" s="38">
        <f>'Statutory entitlements'!T32</f>
        <v>0</v>
      </c>
      <c r="H30" s="93">
        <f>'Statutory entitlements'!F32</f>
        <v>0</v>
      </c>
      <c r="I30" s="40">
        <f>'Statutory entitlements'!G32</f>
        <v>0</v>
      </c>
      <c r="J30" s="40">
        <f>'Statutory entitlements'!S32</f>
        <v>0</v>
      </c>
      <c r="K30" s="41">
        <f>'Statutory entitlements'!BC32*'Statutory entitlements'!Q32</f>
        <v>0</v>
      </c>
      <c r="L30" s="41">
        <f>'Statutory entitlements'!X32</f>
        <v>0</v>
      </c>
      <c r="M30" s="41">
        <f t="shared" si="0"/>
        <v>0</v>
      </c>
      <c r="N30" s="41">
        <f>'Statutory entitlements'!Y32</f>
        <v>0</v>
      </c>
      <c r="O30" s="41">
        <f t="shared" si="1"/>
        <v>0</v>
      </c>
    </row>
    <row r="31" spans="2:15" s="28" customFormat="1" ht="16.5" x14ac:dyDescent="0.25">
      <c r="B31" s="128">
        <f>'Statutory entitlements'!A33</f>
        <v>0</v>
      </c>
      <c r="C31" s="128">
        <f>'Statutory entitlements'!B33</f>
        <v>0</v>
      </c>
      <c r="D31" s="38">
        <f>'Statutory entitlements'!C33</f>
        <v>0</v>
      </c>
      <c r="E31" s="39">
        <f>'Statutory entitlements'!D33</f>
        <v>0</v>
      </c>
      <c r="F31" s="40">
        <f>'Statutory entitlements'!E33</f>
        <v>0</v>
      </c>
      <c r="G31" s="38">
        <f>'Statutory entitlements'!T33</f>
        <v>0</v>
      </c>
      <c r="H31" s="93">
        <f>'Statutory entitlements'!F33</f>
        <v>0</v>
      </c>
      <c r="I31" s="40">
        <f>'Statutory entitlements'!G33</f>
        <v>0</v>
      </c>
      <c r="J31" s="40">
        <f>'Statutory entitlements'!S33</f>
        <v>0</v>
      </c>
      <c r="K31" s="41">
        <f>'Statutory entitlements'!BC33*'Statutory entitlements'!Q33</f>
        <v>0</v>
      </c>
      <c r="L31" s="41">
        <f>'Statutory entitlements'!X33</f>
        <v>0</v>
      </c>
      <c r="M31" s="41">
        <f t="shared" si="0"/>
        <v>0</v>
      </c>
      <c r="N31" s="41">
        <f>'Statutory entitlements'!Y33</f>
        <v>0</v>
      </c>
      <c r="O31" s="41">
        <f t="shared" si="1"/>
        <v>0</v>
      </c>
    </row>
    <row r="32" spans="2:15" s="28" customFormat="1" ht="16.5" x14ac:dyDescent="0.25">
      <c r="B32" s="128">
        <f>'Statutory entitlements'!A34</f>
        <v>0</v>
      </c>
      <c r="C32" s="128">
        <f>'Statutory entitlements'!B34</f>
        <v>0</v>
      </c>
      <c r="D32" s="38">
        <f>'Statutory entitlements'!C34</f>
        <v>0</v>
      </c>
      <c r="E32" s="39">
        <f>'Statutory entitlements'!D34</f>
        <v>0</v>
      </c>
      <c r="F32" s="40">
        <f>'Statutory entitlements'!E34</f>
        <v>0</v>
      </c>
      <c r="G32" s="38">
        <f>'Statutory entitlements'!T34</f>
        <v>0</v>
      </c>
      <c r="H32" s="93">
        <f>'Statutory entitlements'!F34</f>
        <v>0</v>
      </c>
      <c r="I32" s="40">
        <f>'Statutory entitlements'!G34</f>
        <v>0</v>
      </c>
      <c r="J32" s="40">
        <f>'Statutory entitlements'!S34</f>
        <v>0</v>
      </c>
      <c r="K32" s="41">
        <f>'Statutory entitlements'!BC34*'Statutory entitlements'!Q34</f>
        <v>0</v>
      </c>
      <c r="L32" s="41">
        <f>'Statutory entitlements'!X34</f>
        <v>0</v>
      </c>
      <c r="M32" s="41">
        <f t="shared" si="0"/>
        <v>0</v>
      </c>
      <c r="N32" s="41">
        <f>'Statutory entitlements'!Y34</f>
        <v>0</v>
      </c>
      <c r="O32" s="41">
        <f t="shared" si="1"/>
        <v>0</v>
      </c>
    </row>
    <row r="33" spans="2:15" s="28" customFormat="1" ht="16.5" x14ac:dyDescent="0.25">
      <c r="B33" s="128">
        <f>'Statutory entitlements'!A35</f>
        <v>0</v>
      </c>
      <c r="C33" s="128">
        <f>'Statutory entitlements'!B35</f>
        <v>0</v>
      </c>
      <c r="D33" s="38">
        <f>'Statutory entitlements'!C35</f>
        <v>0</v>
      </c>
      <c r="E33" s="39">
        <f>'Statutory entitlements'!D35</f>
        <v>0</v>
      </c>
      <c r="F33" s="40">
        <f>'Statutory entitlements'!E35</f>
        <v>0</v>
      </c>
      <c r="G33" s="38">
        <f>'Statutory entitlements'!T35</f>
        <v>0</v>
      </c>
      <c r="H33" s="93">
        <f>'Statutory entitlements'!F35</f>
        <v>0</v>
      </c>
      <c r="I33" s="40">
        <f>'Statutory entitlements'!G35</f>
        <v>0</v>
      </c>
      <c r="J33" s="40">
        <f>'Statutory entitlements'!S35</f>
        <v>0</v>
      </c>
      <c r="K33" s="41">
        <f>'Statutory entitlements'!BC35*'Statutory entitlements'!Q35</f>
        <v>0</v>
      </c>
      <c r="L33" s="41">
        <f>'Statutory entitlements'!X35</f>
        <v>0</v>
      </c>
      <c r="M33" s="41">
        <f t="shared" si="0"/>
        <v>0</v>
      </c>
      <c r="N33" s="41">
        <f>'Statutory entitlements'!Y35</f>
        <v>0</v>
      </c>
      <c r="O33" s="41">
        <f t="shared" si="1"/>
        <v>0</v>
      </c>
    </row>
    <row r="34" spans="2:15" s="28" customFormat="1" ht="16.5" x14ac:dyDescent="0.25">
      <c r="B34" s="128">
        <f>'Statutory entitlements'!A36</f>
        <v>0</v>
      </c>
      <c r="C34" s="128">
        <f>'Statutory entitlements'!B36</f>
        <v>0</v>
      </c>
      <c r="D34" s="38">
        <f>'Statutory entitlements'!C36</f>
        <v>0</v>
      </c>
      <c r="E34" s="39">
        <f>'Statutory entitlements'!D36</f>
        <v>0</v>
      </c>
      <c r="F34" s="40">
        <f>'Statutory entitlements'!E36</f>
        <v>0</v>
      </c>
      <c r="G34" s="38">
        <f>'Statutory entitlements'!T36</f>
        <v>0</v>
      </c>
      <c r="H34" s="93">
        <f>'Statutory entitlements'!F36</f>
        <v>0</v>
      </c>
      <c r="I34" s="40">
        <f>'Statutory entitlements'!G36</f>
        <v>0</v>
      </c>
      <c r="J34" s="40">
        <f>'Statutory entitlements'!S36</f>
        <v>0</v>
      </c>
      <c r="K34" s="41">
        <f>'Statutory entitlements'!BC36*'Statutory entitlements'!Q36</f>
        <v>0</v>
      </c>
      <c r="L34" s="41">
        <f>'Statutory entitlements'!X36</f>
        <v>0</v>
      </c>
      <c r="M34" s="41">
        <f t="shared" si="0"/>
        <v>0</v>
      </c>
      <c r="N34" s="41">
        <f>'Statutory entitlements'!Y36</f>
        <v>0</v>
      </c>
      <c r="O34" s="41">
        <f t="shared" si="1"/>
        <v>0</v>
      </c>
    </row>
    <row r="35" spans="2:15" s="28" customFormat="1" ht="16.5" x14ac:dyDescent="0.25">
      <c r="B35" s="128">
        <f>'Statutory entitlements'!A37</f>
        <v>0</v>
      </c>
      <c r="C35" s="128">
        <f>'Statutory entitlements'!B37</f>
        <v>0</v>
      </c>
      <c r="D35" s="38">
        <f>'Statutory entitlements'!C37</f>
        <v>0</v>
      </c>
      <c r="E35" s="39">
        <f>'Statutory entitlements'!D37</f>
        <v>0</v>
      </c>
      <c r="F35" s="40">
        <f>'Statutory entitlements'!E37</f>
        <v>0</v>
      </c>
      <c r="G35" s="38">
        <f>'Statutory entitlements'!T37</f>
        <v>0</v>
      </c>
      <c r="H35" s="93">
        <f>'Statutory entitlements'!F37</f>
        <v>0</v>
      </c>
      <c r="I35" s="40">
        <f>'Statutory entitlements'!G37</f>
        <v>0</v>
      </c>
      <c r="J35" s="40">
        <f>'Statutory entitlements'!S37</f>
        <v>0</v>
      </c>
      <c r="K35" s="41">
        <f>'Statutory entitlements'!BC37*'Statutory entitlements'!Q37</f>
        <v>0</v>
      </c>
      <c r="L35" s="41">
        <f>'Statutory entitlements'!X37</f>
        <v>0</v>
      </c>
      <c r="M35" s="41">
        <f t="shared" si="0"/>
        <v>0</v>
      </c>
      <c r="N35" s="41">
        <f>'Statutory entitlements'!Y37</f>
        <v>0</v>
      </c>
      <c r="O35" s="41">
        <f t="shared" si="1"/>
        <v>0</v>
      </c>
    </row>
    <row r="36" spans="2:15" s="28" customFormat="1" ht="16.5" x14ac:dyDescent="0.25">
      <c r="B36" s="128">
        <f>'Statutory entitlements'!A38</f>
        <v>0</v>
      </c>
      <c r="C36" s="128">
        <f>'Statutory entitlements'!B38</f>
        <v>0</v>
      </c>
      <c r="D36" s="38">
        <f>'Statutory entitlements'!C38</f>
        <v>0</v>
      </c>
      <c r="E36" s="39">
        <f>'Statutory entitlements'!D38</f>
        <v>0</v>
      </c>
      <c r="F36" s="40">
        <f>'Statutory entitlements'!E38</f>
        <v>0</v>
      </c>
      <c r="G36" s="38">
        <f>'Statutory entitlements'!T38</f>
        <v>0</v>
      </c>
      <c r="H36" s="93">
        <f>'Statutory entitlements'!F38</f>
        <v>0</v>
      </c>
      <c r="I36" s="40">
        <f>'Statutory entitlements'!G38</f>
        <v>0</v>
      </c>
      <c r="J36" s="40">
        <f>'Statutory entitlements'!S38</f>
        <v>0</v>
      </c>
      <c r="K36" s="41">
        <f>'Statutory entitlements'!BC38*'Statutory entitlements'!Q38</f>
        <v>0</v>
      </c>
      <c r="L36" s="41">
        <f>'Statutory entitlements'!X38</f>
        <v>0</v>
      </c>
      <c r="M36" s="41">
        <f t="shared" si="0"/>
        <v>0</v>
      </c>
      <c r="N36" s="41">
        <f>'Statutory entitlements'!Y38</f>
        <v>0</v>
      </c>
      <c r="O36" s="41">
        <f t="shared" si="1"/>
        <v>0</v>
      </c>
    </row>
    <row r="37" spans="2:15" s="28" customFormat="1" ht="16.5" x14ac:dyDescent="0.25">
      <c r="B37" s="128">
        <f>'Statutory entitlements'!A39</f>
        <v>0</v>
      </c>
      <c r="C37" s="128">
        <f>'Statutory entitlements'!B39</f>
        <v>0</v>
      </c>
      <c r="D37" s="38">
        <f>'Statutory entitlements'!C39</f>
        <v>0</v>
      </c>
      <c r="E37" s="39">
        <f>'Statutory entitlements'!D39</f>
        <v>0</v>
      </c>
      <c r="F37" s="40">
        <f>'Statutory entitlements'!E39</f>
        <v>0</v>
      </c>
      <c r="G37" s="38">
        <f>'Statutory entitlements'!T39</f>
        <v>0</v>
      </c>
      <c r="H37" s="93">
        <f>'Statutory entitlements'!F39</f>
        <v>0</v>
      </c>
      <c r="I37" s="40">
        <f>'Statutory entitlements'!G39</f>
        <v>0</v>
      </c>
      <c r="J37" s="40">
        <f>'Statutory entitlements'!S39</f>
        <v>0</v>
      </c>
      <c r="K37" s="41">
        <f>'Statutory entitlements'!BC39*'Statutory entitlements'!Q39</f>
        <v>0</v>
      </c>
      <c r="L37" s="41">
        <f>'Statutory entitlements'!X39</f>
        <v>0</v>
      </c>
      <c r="M37" s="41">
        <f t="shared" si="0"/>
        <v>0</v>
      </c>
      <c r="N37" s="41">
        <f>'Statutory entitlements'!Y39</f>
        <v>0</v>
      </c>
      <c r="O37" s="41">
        <f t="shared" si="1"/>
        <v>0</v>
      </c>
    </row>
    <row r="38" spans="2:15" s="28" customFormat="1" ht="16.5" x14ac:dyDescent="0.25">
      <c r="B38" s="128">
        <f>'Statutory entitlements'!A40</f>
        <v>0</v>
      </c>
      <c r="C38" s="128">
        <f>'Statutory entitlements'!B40</f>
        <v>0</v>
      </c>
      <c r="D38" s="38">
        <f>'Statutory entitlements'!C40</f>
        <v>0</v>
      </c>
      <c r="E38" s="39">
        <f>'Statutory entitlements'!D40</f>
        <v>0</v>
      </c>
      <c r="F38" s="40">
        <f>'Statutory entitlements'!E40</f>
        <v>0</v>
      </c>
      <c r="G38" s="38">
        <f>'Statutory entitlements'!T40</f>
        <v>0</v>
      </c>
      <c r="H38" s="93">
        <f>'Statutory entitlements'!F40</f>
        <v>0</v>
      </c>
      <c r="I38" s="40">
        <f>'Statutory entitlements'!G40</f>
        <v>0</v>
      </c>
      <c r="J38" s="40">
        <f>'Statutory entitlements'!S40</f>
        <v>0</v>
      </c>
      <c r="K38" s="41">
        <f>'Statutory entitlements'!BC40*'Statutory entitlements'!Q40</f>
        <v>0</v>
      </c>
      <c r="L38" s="41">
        <f>'Statutory entitlements'!X40</f>
        <v>0</v>
      </c>
      <c r="M38" s="41">
        <f t="shared" si="0"/>
        <v>0</v>
      </c>
      <c r="N38" s="41">
        <f>'Statutory entitlements'!Y40</f>
        <v>0</v>
      </c>
      <c r="O38" s="41">
        <f t="shared" si="1"/>
        <v>0</v>
      </c>
    </row>
    <row r="39" spans="2:15" s="28" customFormat="1" ht="16.5" x14ac:dyDescent="0.25">
      <c r="B39" s="128">
        <f>'Statutory entitlements'!A41</f>
        <v>0</v>
      </c>
      <c r="C39" s="128">
        <f>'Statutory entitlements'!B41</f>
        <v>0</v>
      </c>
      <c r="D39" s="38">
        <f>'Statutory entitlements'!C41</f>
        <v>0</v>
      </c>
      <c r="E39" s="39">
        <f>'Statutory entitlements'!D41</f>
        <v>0</v>
      </c>
      <c r="F39" s="40">
        <f>'Statutory entitlements'!E41</f>
        <v>0</v>
      </c>
      <c r="G39" s="38">
        <f>'Statutory entitlements'!T41</f>
        <v>0</v>
      </c>
      <c r="H39" s="93">
        <f>'Statutory entitlements'!F41</f>
        <v>0</v>
      </c>
      <c r="I39" s="40">
        <f>'Statutory entitlements'!G41</f>
        <v>0</v>
      </c>
      <c r="J39" s="40">
        <f>'Statutory entitlements'!S41</f>
        <v>0</v>
      </c>
      <c r="K39" s="41">
        <f>'Statutory entitlements'!BC41*'Statutory entitlements'!Q41</f>
        <v>0</v>
      </c>
      <c r="L39" s="41">
        <f>'Statutory entitlements'!X41</f>
        <v>0</v>
      </c>
      <c r="M39" s="41">
        <f t="shared" si="0"/>
        <v>0</v>
      </c>
      <c r="N39" s="41">
        <f>'Statutory entitlements'!Y41</f>
        <v>0</v>
      </c>
      <c r="O39" s="41">
        <f t="shared" si="1"/>
        <v>0</v>
      </c>
    </row>
    <row r="40" spans="2:15" s="28" customFormat="1" ht="16.5" x14ac:dyDescent="0.25">
      <c r="B40" s="128">
        <f>'Statutory entitlements'!A42</f>
        <v>0</v>
      </c>
      <c r="C40" s="128">
        <f>'Statutory entitlements'!B42</f>
        <v>0</v>
      </c>
      <c r="D40" s="38">
        <f>'Statutory entitlements'!C42</f>
        <v>0</v>
      </c>
      <c r="E40" s="39">
        <f>'Statutory entitlements'!D42</f>
        <v>0</v>
      </c>
      <c r="F40" s="40">
        <f>'Statutory entitlements'!E42</f>
        <v>0</v>
      </c>
      <c r="G40" s="38">
        <f>'Statutory entitlements'!T42</f>
        <v>0</v>
      </c>
      <c r="H40" s="93">
        <f>'Statutory entitlements'!F42</f>
        <v>0</v>
      </c>
      <c r="I40" s="40">
        <f>'Statutory entitlements'!G42</f>
        <v>0</v>
      </c>
      <c r="J40" s="40">
        <f>'Statutory entitlements'!S42</f>
        <v>0</v>
      </c>
      <c r="K40" s="41">
        <f>'Statutory entitlements'!BC42*'Statutory entitlements'!Q42</f>
        <v>0</v>
      </c>
      <c r="L40" s="41">
        <f>'Statutory entitlements'!X42</f>
        <v>0</v>
      </c>
      <c r="M40" s="41">
        <f t="shared" si="0"/>
        <v>0</v>
      </c>
      <c r="N40" s="41">
        <f>'Statutory entitlements'!Y42</f>
        <v>0</v>
      </c>
      <c r="O40" s="41">
        <f t="shared" si="1"/>
        <v>0</v>
      </c>
    </row>
    <row r="41" spans="2:15" s="28" customFormat="1" ht="16.5" x14ac:dyDescent="0.25">
      <c r="B41" s="128">
        <f>'Statutory entitlements'!A43</f>
        <v>0</v>
      </c>
      <c r="C41" s="128">
        <f>'Statutory entitlements'!B43</f>
        <v>0</v>
      </c>
      <c r="D41" s="38">
        <f>'Statutory entitlements'!C43</f>
        <v>0</v>
      </c>
      <c r="E41" s="39">
        <f>'Statutory entitlements'!D43</f>
        <v>0</v>
      </c>
      <c r="F41" s="40">
        <f>'Statutory entitlements'!E43</f>
        <v>0</v>
      </c>
      <c r="G41" s="38">
        <f>'Statutory entitlements'!T43</f>
        <v>0</v>
      </c>
      <c r="H41" s="93">
        <f>'Statutory entitlements'!F43</f>
        <v>0</v>
      </c>
      <c r="I41" s="40">
        <f>'Statutory entitlements'!G43</f>
        <v>0</v>
      </c>
      <c r="J41" s="40">
        <f>'Statutory entitlements'!S43</f>
        <v>0</v>
      </c>
      <c r="K41" s="41">
        <f>'Statutory entitlements'!BC43*'Statutory entitlements'!Q43</f>
        <v>0</v>
      </c>
      <c r="L41" s="41">
        <f>'Statutory entitlements'!X43</f>
        <v>0</v>
      </c>
      <c r="M41" s="41">
        <f t="shared" si="0"/>
        <v>0</v>
      </c>
      <c r="N41" s="41">
        <f>'Statutory entitlements'!Y43</f>
        <v>0</v>
      </c>
      <c r="O41" s="41">
        <f t="shared" si="1"/>
        <v>0</v>
      </c>
    </row>
    <row r="42" spans="2:15" s="28" customFormat="1" ht="16.5" x14ac:dyDescent="0.25">
      <c r="B42" s="128">
        <f>'Statutory entitlements'!A44</f>
        <v>0</v>
      </c>
      <c r="C42" s="128">
        <f>'Statutory entitlements'!B44</f>
        <v>0</v>
      </c>
      <c r="D42" s="38">
        <f>'Statutory entitlements'!C44</f>
        <v>0</v>
      </c>
      <c r="E42" s="39">
        <f>'Statutory entitlements'!D44</f>
        <v>0</v>
      </c>
      <c r="F42" s="40">
        <f>'Statutory entitlements'!E44</f>
        <v>0</v>
      </c>
      <c r="G42" s="38">
        <f>'Statutory entitlements'!T44</f>
        <v>0</v>
      </c>
      <c r="H42" s="93">
        <f>'Statutory entitlements'!F44</f>
        <v>0</v>
      </c>
      <c r="I42" s="40">
        <f>'Statutory entitlements'!G44</f>
        <v>0</v>
      </c>
      <c r="J42" s="40">
        <f>'Statutory entitlements'!S44</f>
        <v>0</v>
      </c>
      <c r="K42" s="41">
        <f>'Statutory entitlements'!BC44*'Statutory entitlements'!Q44</f>
        <v>0</v>
      </c>
      <c r="L42" s="41">
        <f>'Statutory entitlements'!X44</f>
        <v>0</v>
      </c>
      <c r="M42" s="41">
        <f t="shared" si="0"/>
        <v>0</v>
      </c>
      <c r="N42" s="41">
        <f>'Statutory entitlements'!Y44</f>
        <v>0</v>
      </c>
      <c r="O42" s="41">
        <f t="shared" si="1"/>
        <v>0</v>
      </c>
    </row>
    <row r="43" spans="2:15" s="28" customFormat="1" ht="16.5" x14ac:dyDescent="0.25">
      <c r="B43" s="128">
        <f>'Statutory entitlements'!A45</f>
        <v>0</v>
      </c>
      <c r="C43" s="128">
        <f>'Statutory entitlements'!B45</f>
        <v>0</v>
      </c>
      <c r="D43" s="38">
        <f>'Statutory entitlements'!C45</f>
        <v>0</v>
      </c>
      <c r="E43" s="39">
        <f>'Statutory entitlements'!D45</f>
        <v>0</v>
      </c>
      <c r="F43" s="40">
        <f>'Statutory entitlements'!E45</f>
        <v>0</v>
      </c>
      <c r="G43" s="38">
        <f>'Statutory entitlements'!T45</f>
        <v>0</v>
      </c>
      <c r="H43" s="93">
        <f>'Statutory entitlements'!F45</f>
        <v>0</v>
      </c>
      <c r="I43" s="40">
        <f>'Statutory entitlements'!G45</f>
        <v>0</v>
      </c>
      <c r="J43" s="40">
        <f>'Statutory entitlements'!S45</f>
        <v>0</v>
      </c>
      <c r="K43" s="41">
        <f>'Statutory entitlements'!BC45*'Statutory entitlements'!Q45</f>
        <v>0</v>
      </c>
      <c r="L43" s="41">
        <f>'Statutory entitlements'!X45</f>
        <v>0</v>
      </c>
      <c r="M43" s="41">
        <f t="shared" si="0"/>
        <v>0</v>
      </c>
      <c r="N43" s="41">
        <f>'Statutory entitlements'!Y45</f>
        <v>0</v>
      </c>
      <c r="O43" s="41">
        <f t="shared" si="1"/>
        <v>0</v>
      </c>
    </row>
    <row r="44" spans="2:15" s="28" customFormat="1" ht="16.5" x14ac:dyDescent="0.25">
      <c r="B44" s="128">
        <f>'Statutory entitlements'!A46</f>
        <v>0</v>
      </c>
      <c r="C44" s="128">
        <f>'Statutory entitlements'!B46</f>
        <v>0</v>
      </c>
      <c r="D44" s="38">
        <f>'Statutory entitlements'!C46</f>
        <v>0</v>
      </c>
      <c r="E44" s="39">
        <f>'Statutory entitlements'!D46</f>
        <v>0</v>
      </c>
      <c r="F44" s="40">
        <f>'Statutory entitlements'!E46</f>
        <v>0</v>
      </c>
      <c r="G44" s="38">
        <f>'Statutory entitlements'!T46</f>
        <v>0</v>
      </c>
      <c r="H44" s="93">
        <f>'Statutory entitlements'!F46</f>
        <v>0</v>
      </c>
      <c r="I44" s="40">
        <f>'Statutory entitlements'!G46</f>
        <v>0</v>
      </c>
      <c r="J44" s="40">
        <f>'Statutory entitlements'!S46</f>
        <v>0</v>
      </c>
      <c r="K44" s="41">
        <f>'Statutory entitlements'!BC46*'Statutory entitlements'!Q46</f>
        <v>0</v>
      </c>
      <c r="L44" s="41">
        <f>'Statutory entitlements'!X46</f>
        <v>0</v>
      </c>
      <c r="M44" s="41">
        <f t="shared" si="0"/>
        <v>0</v>
      </c>
      <c r="N44" s="41">
        <f>'Statutory entitlements'!Y46</f>
        <v>0</v>
      </c>
      <c r="O44" s="41">
        <f t="shared" si="1"/>
        <v>0</v>
      </c>
    </row>
    <row r="45" spans="2:15" s="28" customFormat="1" ht="16.5" x14ac:dyDescent="0.25">
      <c r="B45" s="128">
        <f>'Statutory entitlements'!A47</f>
        <v>0</v>
      </c>
      <c r="C45" s="128">
        <f>'Statutory entitlements'!B47</f>
        <v>0</v>
      </c>
      <c r="D45" s="38">
        <f>'Statutory entitlements'!C47</f>
        <v>0</v>
      </c>
      <c r="E45" s="39">
        <f>'Statutory entitlements'!D47</f>
        <v>0</v>
      </c>
      <c r="F45" s="40">
        <f>'Statutory entitlements'!E47</f>
        <v>0</v>
      </c>
      <c r="G45" s="38">
        <f>'Statutory entitlements'!T47</f>
        <v>0</v>
      </c>
      <c r="H45" s="93">
        <f>'Statutory entitlements'!F47</f>
        <v>0</v>
      </c>
      <c r="I45" s="40">
        <f>'Statutory entitlements'!G47</f>
        <v>0</v>
      </c>
      <c r="J45" s="40">
        <f>'Statutory entitlements'!S47</f>
        <v>0</v>
      </c>
      <c r="K45" s="41">
        <f>'Statutory entitlements'!BC47*'Statutory entitlements'!Q47</f>
        <v>0</v>
      </c>
      <c r="L45" s="41">
        <f>'Statutory entitlements'!X47</f>
        <v>0</v>
      </c>
      <c r="M45" s="41">
        <f t="shared" si="0"/>
        <v>0</v>
      </c>
      <c r="N45" s="41">
        <f>'Statutory entitlements'!Y47</f>
        <v>0</v>
      </c>
      <c r="O45" s="41">
        <f t="shared" si="1"/>
        <v>0</v>
      </c>
    </row>
    <row r="46" spans="2:15" s="28" customFormat="1" ht="16.5" x14ac:dyDescent="0.25">
      <c r="B46" s="128">
        <f>'Statutory entitlements'!A48</f>
        <v>0</v>
      </c>
      <c r="C46" s="128">
        <f>'Statutory entitlements'!B48</f>
        <v>0</v>
      </c>
      <c r="D46" s="38">
        <f>'Statutory entitlements'!C48</f>
        <v>0</v>
      </c>
      <c r="E46" s="39">
        <f>'Statutory entitlements'!D48</f>
        <v>0</v>
      </c>
      <c r="F46" s="40">
        <f>'Statutory entitlements'!E48</f>
        <v>0</v>
      </c>
      <c r="G46" s="38">
        <f>'Statutory entitlements'!T48</f>
        <v>0</v>
      </c>
      <c r="H46" s="93">
        <f>'Statutory entitlements'!F48</f>
        <v>0</v>
      </c>
      <c r="I46" s="40">
        <f>'Statutory entitlements'!G48</f>
        <v>0</v>
      </c>
      <c r="J46" s="40">
        <f>'Statutory entitlements'!S48</f>
        <v>0</v>
      </c>
      <c r="K46" s="41">
        <f>'Statutory entitlements'!BC48*'Statutory entitlements'!Q48</f>
        <v>0</v>
      </c>
      <c r="L46" s="41">
        <f>'Statutory entitlements'!X48</f>
        <v>0</v>
      </c>
      <c r="M46" s="41">
        <f t="shared" si="0"/>
        <v>0</v>
      </c>
      <c r="N46" s="41">
        <f>'Statutory entitlements'!Y48</f>
        <v>0</v>
      </c>
      <c r="O46" s="41">
        <f t="shared" si="1"/>
        <v>0</v>
      </c>
    </row>
    <row r="47" spans="2:15" s="28" customFormat="1" ht="16.5" x14ac:dyDescent="0.25">
      <c r="B47" s="128">
        <f>'Statutory entitlements'!A49</f>
        <v>0</v>
      </c>
      <c r="C47" s="128">
        <f>'Statutory entitlements'!B49</f>
        <v>0</v>
      </c>
      <c r="D47" s="38">
        <f>'Statutory entitlements'!C49</f>
        <v>0</v>
      </c>
      <c r="E47" s="39">
        <f>'Statutory entitlements'!D49</f>
        <v>0</v>
      </c>
      <c r="F47" s="40">
        <f>'Statutory entitlements'!E49</f>
        <v>0</v>
      </c>
      <c r="G47" s="38">
        <f>'Statutory entitlements'!T49</f>
        <v>0</v>
      </c>
      <c r="H47" s="93">
        <f>'Statutory entitlements'!F49</f>
        <v>0</v>
      </c>
      <c r="I47" s="40">
        <f>'Statutory entitlements'!G49</f>
        <v>0</v>
      </c>
      <c r="J47" s="40">
        <f>'Statutory entitlements'!S49</f>
        <v>0</v>
      </c>
      <c r="K47" s="41">
        <f>'Statutory entitlements'!BC49*'Statutory entitlements'!Q49</f>
        <v>0</v>
      </c>
      <c r="L47" s="41">
        <f>'Statutory entitlements'!X49</f>
        <v>0</v>
      </c>
      <c r="M47" s="41">
        <f t="shared" si="0"/>
        <v>0</v>
      </c>
      <c r="N47" s="41">
        <f>'Statutory entitlements'!Y49</f>
        <v>0</v>
      </c>
      <c r="O47" s="41">
        <f t="shared" si="1"/>
        <v>0</v>
      </c>
    </row>
    <row r="48" spans="2:15" s="28" customFormat="1" ht="16.5" x14ac:dyDescent="0.25">
      <c r="B48" s="128">
        <f>'Statutory entitlements'!A50</f>
        <v>0</v>
      </c>
      <c r="C48" s="128">
        <f>'Statutory entitlements'!B50</f>
        <v>0</v>
      </c>
      <c r="D48" s="38">
        <f>'Statutory entitlements'!C50</f>
        <v>0</v>
      </c>
      <c r="E48" s="39">
        <f>'Statutory entitlements'!D50</f>
        <v>0</v>
      </c>
      <c r="F48" s="40">
        <f>'Statutory entitlements'!E50</f>
        <v>0</v>
      </c>
      <c r="G48" s="38">
        <f>'Statutory entitlements'!T50</f>
        <v>0</v>
      </c>
      <c r="H48" s="93">
        <f>'Statutory entitlements'!F50</f>
        <v>0</v>
      </c>
      <c r="I48" s="40">
        <f>'Statutory entitlements'!G50</f>
        <v>0</v>
      </c>
      <c r="J48" s="40">
        <f>'Statutory entitlements'!S50</f>
        <v>0</v>
      </c>
      <c r="K48" s="41">
        <f>'Statutory entitlements'!BC50*'Statutory entitlements'!Q50</f>
        <v>0</v>
      </c>
      <c r="L48" s="41">
        <f>'Statutory entitlements'!X50</f>
        <v>0</v>
      </c>
      <c r="M48" s="41">
        <f t="shared" si="0"/>
        <v>0</v>
      </c>
      <c r="N48" s="41">
        <f>'Statutory entitlements'!Y50</f>
        <v>0</v>
      </c>
      <c r="O48" s="41">
        <f t="shared" si="1"/>
        <v>0</v>
      </c>
    </row>
    <row r="49" spans="2:15" s="28" customFormat="1" ht="16.5" x14ac:dyDescent="0.25">
      <c r="B49" s="128">
        <f>'Statutory entitlements'!A51</f>
        <v>0</v>
      </c>
      <c r="C49" s="128">
        <f>'Statutory entitlements'!B51</f>
        <v>0</v>
      </c>
      <c r="D49" s="38">
        <f>'Statutory entitlements'!C51</f>
        <v>0</v>
      </c>
      <c r="E49" s="39">
        <f>'Statutory entitlements'!D51</f>
        <v>0</v>
      </c>
      <c r="F49" s="40">
        <f>'Statutory entitlements'!E51</f>
        <v>0</v>
      </c>
      <c r="G49" s="38">
        <f>'Statutory entitlements'!T51</f>
        <v>0</v>
      </c>
      <c r="H49" s="93">
        <f>'Statutory entitlements'!F51</f>
        <v>0</v>
      </c>
      <c r="I49" s="40">
        <f>'Statutory entitlements'!G51</f>
        <v>0</v>
      </c>
      <c r="J49" s="40">
        <f>'Statutory entitlements'!S51</f>
        <v>0</v>
      </c>
      <c r="K49" s="41">
        <f>'Statutory entitlements'!BC51*'Statutory entitlements'!Q51</f>
        <v>0</v>
      </c>
      <c r="L49" s="41">
        <f>'Statutory entitlements'!X51</f>
        <v>0</v>
      </c>
      <c r="M49" s="41">
        <f t="shared" si="0"/>
        <v>0</v>
      </c>
      <c r="N49" s="41">
        <f>'Statutory entitlements'!Y51</f>
        <v>0</v>
      </c>
      <c r="O49" s="41">
        <f t="shared" si="1"/>
        <v>0</v>
      </c>
    </row>
    <row r="50" spans="2:15" s="28" customFormat="1" ht="16.5" x14ac:dyDescent="0.25">
      <c r="B50" s="128">
        <f>'Statutory entitlements'!A52</f>
        <v>0</v>
      </c>
      <c r="C50" s="128">
        <f>'Statutory entitlements'!B52</f>
        <v>0</v>
      </c>
      <c r="D50" s="38">
        <f>'Statutory entitlements'!C52</f>
        <v>0</v>
      </c>
      <c r="E50" s="39">
        <f>'Statutory entitlements'!D52</f>
        <v>0</v>
      </c>
      <c r="F50" s="40">
        <f>'Statutory entitlements'!E52</f>
        <v>0</v>
      </c>
      <c r="G50" s="38">
        <f>'Statutory entitlements'!T52</f>
        <v>0</v>
      </c>
      <c r="H50" s="93">
        <f>'Statutory entitlements'!F52</f>
        <v>0</v>
      </c>
      <c r="I50" s="40">
        <f>'Statutory entitlements'!G52</f>
        <v>0</v>
      </c>
      <c r="J50" s="40">
        <f>'Statutory entitlements'!S52</f>
        <v>0</v>
      </c>
      <c r="K50" s="41">
        <f>'Statutory entitlements'!BC52*'Statutory entitlements'!Q52</f>
        <v>0</v>
      </c>
      <c r="L50" s="41">
        <f>'Statutory entitlements'!X52</f>
        <v>0</v>
      </c>
      <c r="M50" s="41">
        <f t="shared" si="0"/>
        <v>0</v>
      </c>
      <c r="N50" s="41">
        <f>'Statutory entitlements'!Y52</f>
        <v>0</v>
      </c>
      <c r="O50" s="41">
        <f t="shared" si="1"/>
        <v>0</v>
      </c>
    </row>
    <row r="51" spans="2:15" s="28" customFormat="1" ht="16.5" x14ac:dyDescent="0.25">
      <c r="B51" s="38">
        <f>'Statutory entitlements'!A53</f>
        <v>0</v>
      </c>
      <c r="C51" s="38">
        <f>'Statutory entitlements'!B53</f>
        <v>0</v>
      </c>
      <c r="D51" s="38">
        <f>'Statutory entitlements'!C53</f>
        <v>0</v>
      </c>
      <c r="E51" s="39">
        <f>'Statutory entitlements'!D53</f>
        <v>0</v>
      </c>
      <c r="F51" s="40">
        <f>'Statutory entitlements'!E53</f>
        <v>0</v>
      </c>
      <c r="G51" s="38">
        <f>'Statutory entitlements'!T53</f>
        <v>0</v>
      </c>
      <c r="H51" s="93">
        <f>'Statutory entitlements'!F53</f>
        <v>0</v>
      </c>
      <c r="I51" s="40">
        <f>'Statutory entitlements'!G53</f>
        <v>0</v>
      </c>
      <c r="J51" s="40">
        <f>'Statutory entitlements'!S53</f>
        <v>0</v>
      </c>
      <c r="K51" s="41">
        <f>'Statutory entitlements'!BC53*'Statutory entitlements'!Q53</f>
        <v>0</v>
      </c>
      <c r="L51" s="41">
        <f>'Statutory entitlements'!X53</f>
        <v>0</v>
      </c>
      <c r="M51" s="41">
        <f t="shared" si="0"/>
        <v>0</v>
      </c>
      <c r="N51" s="41">
        <f>'Statutory entitlements'!Y53</f>
        <v>0</v>
      </c>
      <c r="O51" s="41">
        <f t="shared" si="1"/>
        <v>0</v>
      </c>
    </row>
    <row r="52" spans="2:15" s="28" customFormat="1" ht="16.5" x14ac:dyDescent="0.25">
      <c r="B52" s="38">
        <f>'Statutory entitlements'!A54</f>
        <v>0</v>
      </c>
      <c r="C52" s="38">
        <f>'Statutory entitlements'!B54</f>
        <v>0</v>
      </c>
      <c r="D52" s="38">
        <f>'Statutory entitlements'!C54</f>
        <v>0</v>
      </c>
      <c r="E52" s="39">
        <f>'Statutory entitlements'!D54</f>
        <v>0</v>
      </c>
      <c r="F52" s="40">
        <f>'Statutory entitlements'!E54</f>
        <v>0</v>
      </c>
      <c r="G52" s="38">
        <f>'Statutory entitlements'!T54</f>
        <v>0</v>
      </c>
      <c r="H52" s="93">
        <f>'Statutory entitlements'!F54</f>
        <v>0</v>
      </c>
      <c r="I52" s="40">
        <f>'Statutory entitlements'!G54</f>
        <v>0</v>
      </c>
      <c r="J52" s="40">
        <f>'Statutory entitlements'!S54</f>
        <v>0</v>
      </c>
      <c r="K52" s="41">
        <f>'Statutory entitlements'!BC54*'Statutory entitlements'!Q54</f>
        <v>0</v>
      </c>
      <c r="L52" s="41">
        <f>'Statutory entitlements'!X54</f>
        <v>0</v>
      </c>
      <c r="M52" s="41">
        <f t="shared" si="0"/>
        <v>0</v>
      </c>
      <c r="N52" s="41">
        <f>'Statutory entitlements'!Y54</f>
        <v>0</v>
      </c>
      <c r="O52" s="41">
        <f t="shared" si="1"/>
        <v>0</v>
      </c>
    </row>
    <row r="53" spans="2:15" s="28" customFormat="1" ht="16.5" x14ac:dyDescent="0.25">
      <c r="B53" s="38">
        <f>'Statutory entitlements'!A55</f>
        <v>0</v>
      </c>
      <c r="C53" s="38">
        <f>'Statutory entitlements'!B55</f>
        <v>0</v>
      </c>
      <c r="D53" s="38">
        <f>'Statutory entitlements'!C55</f>
        <v>0</v>
      </c>
      <c r="E53" s="39">
        <f>'Statutory entitlements'!D55</f>
        <v>0</v>
      </c>
      <c r="F53" s="40">
        <f>'Statutory entitlements'!E55</f>
        <v>0</v>
      </c>
      <c r="G53" s="38">
        <f>'Statutory entitlements'!T55</f>
        <v>0</v>
      </c>
      <c r="H53" s="93">
        <f>'Statutory entitlements'!F55</f>
        <v>0</v>
      </c>
      <c r="I53" s="40">
        <f>'Statutory entitlements'!G55</f>
        <v>0</v>
      </c>
      <c r="J53" s="40">
        <f>'Statutory entitlements'!S55</f>
        <v>0</v>
      </c>
      <c r="K53" s="41">
        <f>'Statutory entitlements'!BC55*'Statutory entitlements'!Q55</f>
        <v>0</v>
      </c>
      <c r="L53" s="41">
        <f>'Statutory entitlements'!X55</f>
        <v>0</v>
      </c>
      <c r="M53" s="41">
        <f t="shared" si="0"/>
        <v>0</v>
      </c>
      <c r="N53" s="41">
        <f>'Statutory entitlements'!Y55</f>
        <v>0</v>
      </c>
      <c r="O53" s="41">
        <f t="shared" si="1"/>
        <v>0</v>
      </c>
    </row>
    <row r="54" spans="2:15" s="28" customFormat="1" ht="16.5" x14ac:dyDescent="0.25">
      <c r="B54" s="38">
        <f>'Statutory entitlements'!A56</f>
        <v>0</v>
      </c>
      <c r="C54" s="38">
        <f>'Statutory entitlements'!B56</f>
        <v>0</v>
      </c>
      <c r="D54" s="38">
        <f>'Statutory entitlements'!C56</f>
        <v>0</v>
      </c>
      <c r="E54" s="39">
        <f>'Statutory entitlements'!D56</f>
        <v>0</v>
      </c>
      <c r="F54" s="40">
        <f>'Statutory entitlements'!E56</f>
        <v>0</v>
      </c>
      <c r="G54" s="38">
        <f>'Statutory entitlements'!T56</f>
        <v>0</v>
      </c>
      <c r="H54" s="93">
        <f>'Statutory entitlements'!F56</f>
        <v>0</v>
      </c>
      <c r="I54" s="40">
        <f>'Statutory entitlements'!G56</f>
        <v>0</v>
      </c>
      <c r="J54" s="40">
        <f>'Statutory entitlements'!S56</f>
        <v>0</v>
      </c>
      <c r="K54" s="41">
        <f>'Statutory entitlements'!BC56*'Statutory entitlements'!Q56</f>
        <v>0</v>
      </c>
      <c r="L54" s="41">
        <f>'Statutory entitlements'!X56</f>
        <v>0</v>
      </c>
      <c r="M54" s="41">
        <f t="shared" si="0"/>
        <v>0</v>
      </c>
      <c r="N54" s="41">
        <f>'Statutory entitlements'!Y56</f>
        <v>0</v>
      </c>
      <c r="O54" s="41">
        <f t="shared" si="1"/>
        <v>0</v>
      </c>
    </row>
    <row r="55" spans="2:15" s="28" customFormat="1" ht="16.5" x14ac:dyDescent="0.25">
      <c r="B55" s="38">
        <f>'Statutory entitlements'!A57</f>
        <v>0</v>
      </c>
      <c r="C55" s="38">
        <f>'Statutory entitlements'!B57</f>
        <v>0</v>
      </c>
      <c r="D55" s="38">
        <f>'Statutory entitlements'!C57</f>
        <v>0</v>
      </c>
      <c r="E55" s="39">
        <f>'Statutory entitlements'!D57</f>
        <v>0</v>
      </c>
      <c r="F55" s="40">
        <f>'Statutory entitlements'!E57</f>
        <v>0</v>
      </c>
      <c r="G55" s="38">
        <f>'Statutory entitlements'!T57</f>
        <v>0</v>
      </c>
      <c r="H55" s="93">
        <f>'Statutory entitlements'!F57</f>
        <v>0</v>
      </c>
      <c r="I55" s="40">
        <f>'Statutory entitlements'!G57</f>
        <v>0</v>
      </c>
      <c r="J55" s="40">
        <f>'Statutory entitlements'!S57</f>
        <v>0</v>
      </c>
      <c r="K55" s="41">
        <f>'Statutory entitlements'!BC57*'Statutory entitlements'!Q57</f>
        <v>0</v>
      </c>
      <c r="L55" s="41">
        <f>'Statutory entitlements'!X57</f>
        <v>0</v>
      </c>
      <c r="M55" s="41">
        <f t="shared" si="0"/>
        <v>0</v>
      </c>
      <c r="N55" s="41">
        <f>'Statutory entitlements'!Y57</f>
        <v>0</v>
      </c>
      <c r="O55" s="41">
        <f t="shared" si="1"/>
        <v>0</v>
      </c>
    </row>
    <row r="56" spans="2:15" s="28" customFormat="1" ht="16.5" x14ac:dyDescent="0.25">
      <c r="B56" s="38">
        <f>'Statutory entitlements'!A58</f>
        <v>0</v>
      </c>
      <c r="C56" s="38">
        <f>'Statutory entitlements'!B58</f>
        <v>0</v>
      </c>
      <c r="D56" s="38">
        <f>'Statutory entitlements'!C58</f>
        <v>0</v>
      </c>
      <c r="E56" s="39">
        <f>'Statutory entitlements'!D58</f>
        <v>0</v>
      </c>
      <c r="F56" s="40">
        <f>'Statutory entitlements'!E58</f>
        <v>0</v>
      </c>
      <c r="G56" s="38">
        <f>'Statutory entitlements'!T58</f>
        <v>0</v>
      </c>
      <c r="H56" s="93">
        <f>'Statutory entitlements'!F58</f>
        <v>0</v>
      </c>
      <c r="I56" s="40">
        <f>'Statutory entitlements'!G58</f>
        <v>0</v>
      </c>
      <c r="J56" s="40">
        <f>'Statutory entitlements'!S58</f>
        <v>0</v>
      </c>
      <c r="K56" s="41">
        <f>'Statutory entitlements'!BC58*'Statutory entitlements'!Q58</f>
        <v>0</v>
      </c>
      <c r="L56" s="41">
        <f>'Statutory entitlements'!X58</f>
        <v>0</v>
      </c>
      <c r="M56" s="41">
        <f t="shared" si="0"/>
        <v>0</v>
      </c>
      <c r="N56" s="41">
        <f>'Statutory entitlements'!Y58</f>
        <v>0</v>
      </c>
      <c r="O56" s="41">
        <f t="shared" si="1"/>
        <v>0</v>
      </c>
    </row>
    <row r="57" spans="2:15" s="28" customFormat="1" ht="16.5" x14ac:dyDescent="0.25">
      <c r="B57" s="38">
        <f>'Statutory entitlements'!A59</f>
        <v>0</v>
      </c>
      <c r="C57" s="38">
        <f>'Statutory entitlements'!B59</f>
        <v>0</v>
      </c>
      <c r="D57" s="38">
        <f>'Statutory entitlements'!C59</f>
        <v>0</v>
      </c>
      <c r="E57" s="39">
        <f>'Statutory entitlements'!D59</f>
        <v>0</v>
      </c>
      <c r="F57" s="40">
        <f>'Statutory entitlements'!E59</f>
        <v>0</v>
      </c>
      <c r="G57" s="38">
        <f>'Statutory entitlements'!T59</f>
        <v>0</v>
      </c>
      <c r="H57" s="93">
        <f>'Statutory entitlements'!F59</f>
        <v>0</v>
      </c>
      <c r="I57" s="40">
        <f>'Statutory entitlements'!G59</f>
        <v>0</v>
      </c>
      <c r="J57" s="40">
        <f>'Statutory entitlements'!S59</f>
        <v>0</v>
      </c>
      <c r="K57" s="41">
        <f>'Statutory entitlements'!BC59*'Statutory entitlements'!Q59</f>
        <v>0</v>
      </c>
      <c r="L57" s="41">
        <f>'Statutory entitlements'!X59</f>
        <v>0</v>
      </c>
      <c r="M57" s="41">
        <f t="shared" si="0"/>
        <v>0</v>
      </c>
      <c r="N57" s="41">
        <f>'Statutory entitlements'!Y59</f>
        <v>0</v>
      </c>
      <c r="O57" s="41">
        <f t="shared" si="1"/>
        <v>0</v>
      </c>
    </row>
    <row r="58" spans="2:15" s="28" customFormat="1" ht="16.5" x14ac:dyDescent="0.25">
      <c r="B58" s="38">
        <f>'Statutory entitlements'!A60</f>
        <v>0</v>
      </c>
      <c r="C58" s="38">
        <f>'Statutory entitlements'!B60</f>
        <v>0</v>
      </c>
      <c r="D58" s="38">
        <f>'Statutory entitlements'!C60</f>
        <v>0</v>
      </c>
      <c r="E58" s="39">
        <f>'Statutory entitlements'!D60</f>
        <v>0</v>
      </c>
      <c r="F58" s="40">
        <f>'Statutory entitlements'!E60</f>
        <v>0</v>
      </c>
      <c r="G58" s="38">
        <f>'Statutory entitlements'!T60</f>
        <v>0</v>
      </c>
      <c r="H58" s="93">
        <f>'Statutory entitlements'!F60</f>
        <v>0</v>
      </c>
      <c r="I58" s="40">
        <f>'Statutory entitlements'!G60</f>
        <v>0</v>
      </c>
      <c r="J58" s="40">
        <f>'Statutory entitlements'!S60</f>
        <v>0</v>
      </c>
      <c r="K58" s="41">
        <f>'Statutory entitlements'!BC60*'Statutory entitlements'!Q60</f>
        <v>0</v>
      </c>
      <c r="L58" s="41">
        <f>'Statutory entitlements'!X60</f>
        <v>0</v>
      </c>
      <c r="M58" s="41">
        <f t="shared" si="0"/>
        <v>0</v>
      </c>
      <c r="N58" s="41">
        <f>'Statutory entitlements'!Y60</f>
        <v>0</v>
      </c>
      <c r="O58" s="41">
        <f t="shared" si="1"/>
        <v>0</v>
      </c>
    </row>
    <row r="59" spans="2:15" s="28" customFormat="1" ht="16.5" x14ac:dyDescent="0.25">
      <c r="B59" s="38">
        <f>'Statutory entitlements'!A61</f>
        <v>0</v>
      </c>
      <c r="C59" s="38">
        <f>'Statutory entitlements'!B61</f>
        <v>0</v>
      </c>
      <c r="D59" s="38">
        <f>'Statutory entitlements'!C61</f>
        <v>0</v>
      </c>
      <c r="E59" s="39">
        <f>'Statutory entitlements'!D61</f>
        <v>0</v>
      </c>
      <c r="F59" s="40">
        <f>'Statutory entitlements'!E61</f>
        <v>0</v>
      </c>
      <c r="G59" s="38">
        <f>'Statutory entitlements'!T61</f>
        <v>0</v>
      </c>
      <c r="H59" s="93">
        <f>'Statutory entitlements'!F61</f>
        <v>0</v>
      </c>
      <c r="I59" s="40">
        <f>'Statutory entitlements'!G61</f>
        <v>0</v>
      </c>
      <c r="J59" s="40">
        <f>'Statutory entitlements'!S61</f>
        <v>0</v>
      </c>
      <c r="K59" s="41">
        <f>'Statutory entitlements'!BC61*'Statutory entitlements'!Q61</f>
        <v>0</v>
      </c>
      <c r="L59" s="41">
        <f>'Statutory entitlements'!X61</f>
        <v>0</v>
      </c>
      <c r="M59" s="41">
        <f t="shared" si="0"/>
        <v>0</v>
      </c>
      <c r="N59" s="41">
        <f>'Statutory entitlements'!Y61</f>
        <v>0</v>
      </c>
      <c r="O59" s="41">
        <f t="shared" si="1"/>
        <v>0</v>
      </c>
    </row>
    <row r="60" spans="2:15" s="28" customFormat="1" ht="16.5" x14ac:dyDescent="0.25">
      <c r="B60" s="38">
        <f>'Statutory entitlements'!A62</f>
        <v>0</v>
      </c>
      <c r="C60" s="38">
        <f>'Statutory entitlements'!B62</f>
        <v>0</v>
      </c>
      <c r="D60" s="38">
        <f>'Statutory entitlements'!C62</f>
        <v>0</v>
      </c>
      <c r="E60" s="39">
        <f>'Statutory entitlements'!D62</f>
        <v>0</v>
      </c>
      <c r="F60" s="40">
        <f>'Statutory entitlements'!E62</f>
        <v>0</v>
      </c>
      <c r="G60" s="38">
        <f>'Statutory entitlements'!T62</f>
        <v>0</v>
      </c>
      <c r="H60" s="93">
        <f>'Statutory entitlements'!F62</f>
        <v>0</v>
      </c>
      <c r="I60" s="40">
        <f>'Statutory entitlements'!G62</f>
        <v>0</v>
      </c>
      <c r="J60" s="40">
        <f>'Statutory entitlements'!S62</f>
        <v>0</v>
      </c>
      <c r="K60" s="41">
        <f>'Statutory entitlements'!BC62*'Statutory entitlements'!Q62</f>
        <v>0</v>
      </c>
      <c r="L60" s="41">
        <f>'Statutory entitlements'!X62</f>
        <v>0</v>
      </c>
      <c r="M60" s="41">
        <f t="shared" si="0"/>
        <v>0</v>
      </c>
      <c r="N60" s="41">
        <f>'Statutory entitlements'!Y62</f>
        <v>0</v>
      </c>
      <c r="O60" s="41">
        <f t="shared" si="1"/>
        <v>0</v>
      </c>
    </row>
    <row r="61" spans="2:15" s="28" customFormat="1" ht="16.5" x14ac:dyDescent="0.25">
      <c r="B61" s="38">
        <f>'Statutory entitlements'!A63</f>
        <v>0</v>
      </c>
      <c r="C61" s="38">
        <f>'Statutory entitlements'!B63</f>
        <v>0</v>
      </c>
      <c r="D61" s="38">
        <f>'Statutory entitlements'!C63</f>
        <v>0</v>
      </c>
      <c r="E61" s="39">
        <f>'Statutory entitlements'!D63</f>
        <v>0</v>
      </c>
      <c r="F61" s="40">
        <f>'Statutory entitlements'!E63</f>
        <v>0</v>
      </c>
      <c r="G61" s="38">
        <f>'Statutory entitlements'!T63</f>
        <v>0</v>
      </c>
      <c r="H61" s="93">
        <f>'Statutory entitlements'!F63</f>
        <v>0</v>
      </c>
      <c r="I61" s="40">
        <f>'Statutory entitlements'!G63</f>
        <v>0</v>
      </c>
      <c r="J61" s="40">
        <f>'Statutory entitlements'!S63</f>
        <v>0</v>
      </c>
      <c r="K61" s="41">
        <f>'Statutory entitlements'!BC63*'Statutory entitlements'!Q63</f>
        <v>0</v>
      </c>
      <c r="L61" s="41">
        <f>'Statutory entitlements'!X63</f>
        <v>0</v>
      </c>
      <c r="M61" s="41">
        <f t="shared" si="0"/>
        <v>0</v>
      </c>
      <c r="N61" s="41">
        <f>'Statutory entitlements'!Y63</f>
        <v>0</v>
      </c>
      <c r="O61" s="41">
        <f t="shared" si="1"/>
        <v>0</v>
      </c>
    </row>
    <row r="62" spans="2:15" s="28" customFormat="1" ht="16.5" x14ac:dyDescent="0.25">
      <c r="B62" s="38">
        <f>'Statutory entitlements'!A64</f>
        <v>0</v>
      </c>
      <c r="C62" s="38">
        <f>'Statutory entitlements'!B64</f>
        <v>0</v>
      </c>
      <c r="D62" s="38">
        <f>'Statutory entitlements'!C64</f>
        <v>0</v>
      </c>
      <c r="E62" s="39">
        <f>'Statutory entitlements'!D64</f>
        <v>0</v>
      </c>
      <c r="F62" s="40">
        <f>'Statutory entitlements'!E64</f>
        <v>0</v>
      </c>
      <c r="G62" s="38">
        <f>'Statutory entitlements'!T64</f>
        <v>0</v>
      </c>
      <c r="H62" s="93">
        <f>'Statutory entitlements'!F64</f>
        <v>0</v>
      </c>
      <c r="I62" s="40">
        <f>'Statutory entitlements'!G64</f>
        <v>0</v>
      </c>
      <c r="J62" s="40">
        <f>'Statutory entitlements'!S64</f>
        <v>0</v>
      </c>
      <c r="K62" s="41">
        <f>'Statutory entitlements'!BC64*'Statutory entitlements'!Q64</f>
        <v>0</v>
      </c>
      <c r="L62" s="41">
        <f>'Statutory entitlements'!X64</f>
        <v>0</v>
      </c>
      <c r="M62" s="41">
        <f t="shared" si="0"/>
        <v>0</v>
      </c>
      <c r="N62" s="41">
        <f>'Statutory entitlements'!Y64</f>
        <v>0</v>
      </c>
      <c r="O62" s="41">
        <f t="shared" si="1"/>
        <v>0</v>
      </c>
    </row>
    <row r="63" spans="2:15" s="28" customFormat="1" ht="16.5" x14ac:dyDescent="0.25">
      <c r="B63" s="38">
        <f>'Statutory entitlements'!A65</f>
        <v>0</v>
      </c>
      <c r="C63" s="38">
        <f>'Statutory entitlements'!B65</f>
        <v>0</v>
      </c>
      <c r="D63" s="38">
        <f>'Statutory entitlements'!C65</f>
        <v>0</v>
      </c>
      <c r="E63" s="39">
        <f>'Statutory entitlements'!D65</f>
        <v>0</v>
      </c>
      <c r="F63" s="40">
        <f>'Statutory entitlements'!E65</f>
        <v>0</v>
      </c>
      <c r="G63" s="38">
        <f>'Statutory entitlements'!T65</f>
        <v>0</v>
      </c>
      <c r="H63" s="93">
        <f>'Statutory entitlements'!F65</f>
        <v>0</v>
      </c>
      <c r="I63" s="40">
        <f>'Statutory entitlements'!G65</f>
        <v>0</v>
      </c>
      <c r="J63" s="40">
        <f>'Statutory entitlements'!S65</f>
        <v>0</v>
      </c>
      <c r="K63" s="41">
        <f>'Statutory entitlements'!BC65*'Statutory entitlements'!Q65</f>
        <v>0</v>
      </c>
      <c r="L63" s="41">
        <f>'Statutory entitlements'!X65</f>
        <v>0</v>
      </c>
      <c r="M63" s="41">
        <f t="shared" si="0"/>
        <v>0</v>
      </c>
      <c r="N63" s="41">
        <f>'Statutory entitlements'!Y65</f>
        <v>0</v>
      </c>
      <c r="O63" s="41">
        <f t="shared" si="1"/>
        <v>0</v>
      </c>
    </row>
    <row r="64" spans="2:15" s="28" customFormat="1" ht="16.5" x14ac:dyDescent="0.25">
      <c r="B64" s="38">
        <f>'Statutory entitlements'!A66</f>
        <v>0</v>
      </c>
      <c r="C64" s="38">
        <f>'Statutory entitlements'!B66</f>
        <v>0</v>
      </c>
      <c r="D64" s="38">
        <f>'Statutory entitlements'!C66</f>
        <v>0</v>
      </c>
      <c r="E64" s="39">
        <f>'Statutory entitlements'!D66</f>
        <v>0</v>
      </c>
      <c r="F64" s="40">
        <f>'Statutory entitlements'!E66</f>
        <v>0</v>
      </c>
      <c r="G64" s="38">
        <f>'Statutory entitlements'!T66</f>
        <v>0</v>
      </c>
      <c r="H64" s="93">
        <f>'Statutory entitlements'!F66</f>
        <v>0</v>
      </c>
      <c r="I64" s="40">
        <f>'Statutory entitlements'!G66</f>
        <v>0</v>
      </c>
      <c r="J64" s="40">
        <f>'Statutory entitlements'!S66</f>
        <v>0</v>
      </c>
      <c r="K64" s="41">
        <f>'Statutory entitlements'!BC66*'Statutory entitlements'!Q66</f>
        <v>0</v>
      </c>
      <c r="L64" s="41">
        <f>'Statutory entitlements'!X66</f>
        <v>0</v>
      </c>
      <c r="M64" s="41">
        <f t="shared" si="0"/>
        <v>0</v>
      </c>
      <c r="N64" s="41">
        <f>'Statutory entitlements'!Y66</f>
        <v>0</v>
      </c>
      <c r="O64" s="41">
        <f t="shared" si="1"/>
        <v>0</v>
      </c>
    </row>
    <row r="65" spans="2:15" s="28" customFormat="1" ht="16.5" x14ac:dyDescent="0.25">
      <c r="B65" s="38">
        <f>'Statutory entitlements'!A67</f>
        <v>0</v>
      </c>
      <c r="C65" s="38">
        <f>'Statutory entitlements'!B67</f>
        <v>0</v>
      </c>
      <c r="D65" s="38">
        <f>'Statutory entitlements'!C67</f>
        <v>0</v>
      </c>
      <c r="E65" s="39">
        <f>'Statutory entitlements'!D67</f>
        <v>0</v>
      </c>
      <c r="F65" s="40">
        <f>'Statutory entitlements'!E67</f>
        <v>0</v>
      </c>
      <c r="G65" s="38">
        <f>'Statutory entitlements'!T67</f>
        <v>0</v>
      </c>
      <c r="H65" s="93">
        <f>'Statutory entitlements'!F67</f>
        <v>0</v>
      </c>
      <c r="I65" s="40">
        <f>'Statutory entitlements'!G67</f>
        <v>0</v>
      </c>
      <c r="J65" s="40">
        <f>'Statutory entitlements'!S67</f>
        <v>0</v>
      </c>
      <c r="K65" s="41">
        <f>'Statutory entitlements'!BC67*'Statutory entitlements'!Q67</f>
        <v>0</v>
      </c>
      <c r="L65" s="41">
        <f>'Statutory entitlements'!X67</f>
        <v>0</v>
      </c>
      <c r="M65" s="41">
        <f t="shared" ref="M65:M128" si="2">K65+L65</f>
        <v>0</v>
      </c>
      <c r="N65" s="41">
        <f>'Statutory entitlements'!Y67</f>
        <v>0</v>
      </c>
      <c r="O65" s="41">
        <f t="shared" ref="O65:O128" si="3">M65-N65</f>
        <v>0</v>
      </c>
    </row>
    <row r="66" spans="2:15" s="28" customFormat="1" ht="16.5" x14ac:dyDescent="0.25">
      <c r="B66" s="38">
        <f>'Statutory entitlements'!A68</f>
        <v>0</v>
      </c>
      <c r="C66" s="38">
        <f>'Statutory entitlements'!B68</f>
        <v>0</v>
      </c>
      <c r="D66" s="38">
        <f>'Statutory entitlements'!C68</f>
        <v>0</v>
      </c>
      <c r="E66" s="39">
        <f>'Statutory entitlements'!D68</f>
        <v>0</v>
      </c>
      <c r="F66" s="40">
        <f>'Statutory entitlements'!E68</f>
        <v>0</v>
      </c>
      <c r="G66" s="38">
        <f>'Statutory entitlements'!T68</f>
        <v>0</v>
      </c>
      <c r="H66" s="93">
        <f>'Statutory entitlements'!F68</f>
        <v>0</v>
      </c>
      <c r="I66" s="40">
        <f>'Statutory entitlements'!G68</f>
        <v>0</v>
      </c>
      <c r="J66" s="40">
        <f>'Statutory entitlements'!S68</f>
        <v>0</v>
      </c>
      <c r="K66" s="41">
        <f>'Statutory entitlements'!BC68*'Statutory entitlements'!Q68</f>
        <v>0</v>
      </c>
      <c r="L66" s="41">
        <f>'Statutory entitlements'!X68</f>
        <v>0</v>
      </c>
      <c r="M66" s="41">
        <f t="shared" si="2"/>
        <v>0</v>
      </c>
      <c r="N66" s="41">
        <f>'Statutory entitlements'!Y68</f>
        <v>0</v>
      </c>
      <c r="O66" s="41">
        <f t="shared" si="3"/>
        <v>0</v>
      </c>
    </row>
    <row r="67" spans="2:15" s="28" customFormat="1" ht="16.5" x14ac:dyDescent="0.25">
      <c r="B67" s="38">
        <f>'Statutory entitlements'!A69</f>
        <v>0</v>
      </c>
      <c r="C67" s="38">
        <f>'Statutory entitlements'!B69</f>
        <v>0</v>
      </c>
      <c r="D67" s="38">
        <f>'Statutory entitlements'!C69</f>
        <v>0</v>
      </c>
      <c r="E67" s="39">
        <f>'Statutory entitlements'!D69</f>
        <v>0</v>
      </c>
      <c r="F67" s="40">
        <f>'Statutory entitlements'!E69</f>
        <v>0</v>
      </c>
      <c r="G67" s="38">
        <f>'Statutory entitlements'!T69</f>
        <v>0</v>
      </c>
      <c r="H67" s="93">
        <f>'Statutory entitlements'!F69</f>
        <v>0</v>
      </c>
      <c r="I67" s="40">
        <f>'Statutory entitlements'!G69</f>
        <v>0</v>
      </c>
      <c r="J67" s="40">
        <f>'Statutory entitlements'!S69</f>
        <v>0</v>
      </c>
      <c r="K67" s="41">
        <f>'Statutory entitlements'!BC69*'Statutory entitlements'!Q69</f>
        <v>0</v>
      </c>
      <c r="L67" s="41">
        <f>'Statutory entitlements'!X69</f>
        <v>0</v>
      </c>
      <c r="M67" s="41">
        <f t="shared" si="2"/>
        <v>0</v>
      </c>
      <c r="N67" s="41">
        <f>'Statutory entitlements'!Y69</f>
        <v>0</v>
      </c>
      <c r="O67" s="41">
        <f t="shared" si="3"/>
        <v>0</v>
      </c>
    </row>
    <row r="68" spans="2:15" s="28" customFormat="1" ht="16.5" x14ac:dyDescent="0.25">
      <c r="B68" s="38">
        <f>'Statutory entitlements'!A70</f>
        <v>0</v>
      </c>
      <c r="C68" s="38">
        <f>'Statutory entitlements'!B70</f>
        <v>0</v>
      </c>
      <c r="D68" s="38">
        <f>'Statutory entitlements'!C70</f>
        <v>0</v>
      </c>
      <c r="E68" s="39">
        <f>'Statutory entitlements'!D70</f>
        <v>0</v>
      </c>
      <c r="F68" s="40">
        <f>'Statutory entitlements'!E70</f>
        <v>0</v>
      </c>
      <c r="G68" s="38">
        <f>'Statutory entitlements'!T70</f>
        <v>0</v>
      </c>
      <c r="H68" s="93">
        <f>'Statutory entitlements'!F70</f>
        <v>0</v>
      </c>
      <c r="I68" s="40">
        <f>'Statutory entitlements'!G70</f>
        <v>0</v>
      </c>
      <c r="J68" s="40">
        <f>'Statutory entitlements'!S70</f>
        <v>0</v>
      </c>
      <c r="K68" s="41">
        <f>'Statutory entitlements'!BC70*'Statutory entitlements'!Q70</f>
        <v>0</v>
      </c>
      <c r="L68" s="41">
        <f>'Statutory entitlements'!X70</f>
        <v>0</v>
      </c>
      <c r="M68" s="41">
        <f t="shared" si="2"/>
        <v>0</v>
      </c>
      <c r="N68" s="41">
        <f>'Statutory entitlements'!Y70</f>
        <v>0</v>
      </c>
      <c r="O68" s="41">
        <f t="shared" si="3"/>
        <v>0</v>
      </c>
    </row>
    <row r="69" spans="2:15" s="28" customFormat="1" ht="16.5" x14ac:dyDescent="0.25">
      <c r="B69" s="38">
        <f>'Statutory entitlements'!A71</f>
        <v>0</v>
      </c>
      <c r="C69" s="38">
        <f>'Statutory entitlements'!B71</f>
        <v>0</v>
      </c>
      <c r="D69" s="38">
        <f>'Statutory entitlements'!C71</f>
        <v>0</v>
      </c>
      <c r="E69" s="39">
        <f>'Statutory entitlements'!D71</f>
        <v>0</v>
      </c>
      <c r="F69" s="40">
        <f>'Statutory entitlements'!E71</f>
        <v>0</v>
      </c>
      <c r="G69" s="38">
        <f>'Statutory entitlements'!T71</f>
        <v>0</v>
      </c>
      <c r="H69" s="93">
        <f>'Statutory entitlements'!F71</f>
        <v>0</v>
      </c>
      <c r="I69" s="40">
        <f>'Statutory entitlements'!G71</f>
        <v>0</v>
      </c>
      <c r="J69" s="40">
        <f>'Statutory entitlements'!S71</f>
        <v>0</v>
      </c>
      <c r="K69" s="41">
        <f>'Statutory entitlements'!BC71*'Statutory entitlements'!Q71</f>
        <v>0</v>
      </c>
      <c r="L69" s="41">
        <f>'Statutory entitlements'!X71</f>
        <v>0</v>
      </c>
      <c r="M69" s="41">
        <f t="shared" si="2"/>
        <v>0</v>
      </c>
      <c r="N69" s="41">
        <f>'Statutory entitlements'!Y71</f>
        <v>0</v>
      </c>
      <c r="O69" s="41">
        <f t="shared" si="3"/>
        <v>0</v>
      </c>
    </row>
    <row r="70" spans="2:15" s="28" customFormat="1" ht="16.5" x14ac:dyDescent="0.25">
      <c r="B70" s="38">
        <f>'Statutory entitlements'!A72</f>
        <v>0</v>
      </c>
      <c r="C70" s="38">
        <f>'Statutory entitlements'!B72</f>
        <v>0</v>
      </c>
      <c r="D70" s="38">
        <f>'Statutory entitlements'!C72</f>
        <v>0</v>
      </c>
      <c r="E70" s="39">
        <f>'Statutory entitlements'!D72</f>
        <v>0</v>
      </c>
      <c r="F70" s="40">
        <f>'Statutory entitlements'!E72</f>
        <v>0</v>
      </c>
      <c r="G70" s="38">
        <f>'Statutory entitlements'!T72</f>
        <v>0</v>
      </c>
      <c r="H70" s="93">
        <f>'Statutory entitlements'!F72</f>
        <v>0</v>
      </c>
      <c r="I70" s="40">
        <f>'Statutory entitlements'!G72</f>
        <v>0</v>
      </c>
      <c r="J70" s="40">
        <f>'Statutory entitlements'!S72</f>
        <v>0</v>
      </c>
      <c r="K70" s="41">
        <f>'Statutory entitlements'!BC72*'Statutory entitlements'!Q72</f>
        <v>0</v>
      </c>
      <c r="L70" s="41">
        <f>'Statutory entitlements'!X72</f>
        <v>0</v>
      </c>
      <c r="M70" s="41">
        <f t="shared" si="2"/>
        <v>0</v>
      </c>
      <c r="N70" s="41">
        <f>'Statutory entitlements'!Y72</f>
        <v>0</v>
      </c>
      <c r="O70" s="41">
        <f t="shared" si="3"/>
        <v>0</v>
      </c>
    </row>
    <row r="71" spans="2:15" s="28" customFormat="1" ht="16.5" x14ac:dyDescent="0.25">
      <c r="B71" s="38">
        <f>'Statutory entitlements'!A73</f>
        <v>0</v>
      </c>
      <c r="C71" s="38">
        <f>'Statutory entitlements'!B73</f>
        <v>0</v>
      </c>
      <c r="D71" s="38">
        <f>'Statutory entitlements'!C73</f>
        <v>0</v>
      </c>
      <c r="E71" s="39">
        <f>'Statutory entitlements'!D73</f>
        <v>0</v>
      </c>
      <c r="F71" s="40">
        <f>'Statutory entitlements'!E73</f>
        <v>0</v>
      </c>
      <c r="G71" s="38">
        <f>'Statutory entitlements'!T73</f>
        <v>0</v>
      </c>
      <c r="H71" s="93">
        <f>'Statutory entitlements'!F73</f>
        <v>0</v>
      </c>
      <c r="I71" s="40">
        <f>'Statutory entitlements'!G73</f>
        <v>0</v>
      </c>
      <c r="J71" s="40">
        <f>'Statutory entitlements'!S73</f>
        <v>0</v>
      </c>
      <c r="K71" s="41">
        <f>'Statutory entitlements'!BC73*'Statutory entitlements'!Q73</f>
        <v>0</v>
      </c>
      <c r="L71" s="41">
        <f>'Statutory entitlements'!X73</f>
        <v>0</v>
      </c>
      <c r="M71" s="41">
        <f t="shared" si="2"/>
        <v>0</v>
      </c>
      <c r="N71" s="41">
        <f>'Statutory entitlements'!Y73</f>
        <v>0</v>
      </c>
      <c r="O71" s="41">
        <f t="shared" si="3"/>
        <v>0</v>
      </c>
    </row>
    <row r="72" spans="2:15" s="28" customFormat="1" ht="16.5" x14ac:dyDescent="0.25">
      <c r="B72" s="38">
        <f>'Statutory entitlements'!A74</f>
        <v>0</v>
      </c>
      <c r="C72" s="38">
        <f>'Statutory entitlements'!B74</f>
        <v>0</v>
      </c>
      <c r="D72" s="38">
        <f>'Statutory entitlements'!C74</f>
        <v>0</v>
      </c>
      <c r="E72" s="39">
        <f>'Statutory entitlements'!D74</f>
        <v>0</v>
      </c>
      <c r="F72" s="40">
        <f>'Statutory entitlements'!E74</f>
        <v>0</v>
      </c>
      <c r="G72" s="38">
        <f>'Statutory entitlements'!T74</f>
        <v>0</v>
      </c>
      <c r="H72" s="93">
        <f>'Statutory entitlements'!F74</f>
        <v>0</v>
      </c>
      <c r="I72" s="40">
        <f>'Statutory entitlements'!G74</f>
        <v>0</v>
      </c>
      <c r="J72" s="40">
        <f>'Statutory entitlements'!S74</f>
        <v>0</v>
      </c>
      <c r="K72" s="41">
        <f>'Statutory entitlements'!BC74*'Statutory entitlements'!Q74</f>
        <v>0</v>
      </c>
      <c r="L72" s="41">
        <f>'Statutory entitlements'!X74</f>
        <v>0</v>
      </c>
      <c r="M72" s="41">
        <f t="shared" si="2"/>
        <v>0</v>
      </c>
      <c r="N72" s="41">
        <f>'Statutory entitlements'!Y74</f>
        <v>0</v>
      </c>
      <c r="O72" s="41">
        <f t="shared" si="3"/>
        <v>0</v>
      </c>
    </row>
    <row r="73" spans="2:15" s="28" customFormat="1" ht="16.5" x14ac:dyDescent="0.25">
      <c r="B73" s="38">
        <f>'Statutory entitlements'!A75</f>
        <v>0</v>
      </c>
      <c r="C73" s="38">
        <f>'Statutory entitlements'!B75</f>
        <v>0</v>
      </c>
      <c r="D73" s="38">
        <f>'Statutory entitlements'!C75</f>
        <v>0</v>
      </c>
      <c r="E73" s="39">
        <f>'Statutory entitlements'!D75</f>
        <v>0</v>
      </c>
      <c r="F73" s="40">
        <f>'Statutory entitlements'!E75</f>
        <v>0</v>
      </c>
      <c r="G73" s="38">
        <f>'Statutory entitlements'!T75</f>
        <v>0</v>
      </c>
      <c r="H73" s="93">
        <f>'Statutory entitlements'!F75</f>
        <v>0</v>
      </c>
      <c r="I73" s="40">
        <f>'Statutory entitlements'!G75</f>
        <v>0</v>
      </c>
      <c r="J73" s="40">
        <f>'Statutory entitlements'!S75</f>
        <v>0</v>
      </c>
      <c r="K73" s="41">
        <f>'Statutory entitlements'!BC75*'Statutory entitlements'!Q75</f>
        <v>0</v>
      </c>
      <c r="L73" s="41">
        <f>'Statutory entitlements'!X75</f>
        <v>0</v>
      </c>
      <c r="M73" s="41">
        <f t="shared" si="2"/>
        <v>0</v>
      </c>
      <c r="N73" s="41">
        <f>'Statutory entitlements'!Y75</f>
        <v>0</v>
      </c>
      <c r="O73" s="41">
        <f t="shared" si="3"/>
        <v>0</v>
      </c>
    </row>
    <row r="74" spans="2:15" s="28" customFormat="1" ht="16.5" x14ac:dyDescent="0.25">
      <c r="B74" s="38">
        <f>'Statutory entitlements'!A76</f>
        <v>0</v>
      </c>
      <c r="C74" s="38">
        <f>'Statutory entitlements'!B76</f>
        <v>0</v>
      </c>
      <c r="D74" s="38">
        <f>'Statutory entitlements'!C76</f>
        <v>0</v>
      </c>
      <c r="E74" s="39">
        <f>'Statutory entitlements'!D76</f>
        <v>0</v>
      </c>
      <c r="F74" s="40">
        <f>'Statutory entitlements'!E76</f>
        <v>0</v>
      </c>
      <c r="G74" s="38">
        <f>'Statutory entitlements'!T76</f>
        <v>0</v>
      </c>
      <c r="H74" s="93">
        <f>'Statutory entitlements'!F76</f>
        <v>0</v>
      </c>
      <c r="I74" s="40">
        <f>'Statutory entitlements'!G76</f>
        <v>0</v>
      </c>
      <c r="J74" s="40">
        <f>'Statutory entitlements'!S76</f>
        <v>0</v>
      </c>
      <c r="K74" s="41">
        <f>'Statutory entitlements'!BC76*'Statutory entitlements'!Q76</f>
        <v>0</v>
      </c>
      <c r="L74" s="41">
        <f>'Statutory entitlements'!X76</f>
        <v>0</v>
      </c>
      <c r="M74" s="41">
        <f t="shared" si="2"/>
        <v>0</v>
      </c>
      <c r="N74" s="41">
        <f>'Statutory entitlements'!Y76</f>
        <v>0</v>
      </c>
      <c r="O74" s="41">
        <f t="shared" si="3"/>
        <v>0</v>
      </c>
    </row>
    <row r="75" spans="2:15" s="28" customFormat="1" ht="16.5" x14ac:dyDescent="0.25">
      <c r="B75" s="38">
        <f>'Statutory entitlements'!A77</f>
        <v>0</v>
      </c>
      <c r="C75" s="38">
        <f>'Statutory entitlements'!B77</f>
        <v>0</v>
      </c>
      <c r="D75" s="38">
        <f>'Statutory entitlements'!C77</f>
        <v>0</v>
      </c>
      <c r="E75" s="39">
        <f>'Statutory entitlements'!D77</f>
        <v>0</v>
      </c>
      <c r="F75" s="40">
        <f>'Statutory entitlements'!E77</f>
        <v>0</v>
      </c>
      <c r="G75" s="38">
        <f>'Statutory entitlements'!T77</f>
        <v>0</v>
      </c>
      <c r="H75" s="93">
        <f>'Statutory entitlements'!F77</f>
        <v>0</v>
      </c>
      <c r="I75" s="40">
        <f>'Statutory entitlements'!G77</f>
        <v>0</v>
      </c>
      <c r="J75" s="40">
        <f>'Statutory entitlements'!S77</f>
        <v>0</v>
      </c>
      <c r="K75" s="41">
        <f>'Statutory entitlements'!BC77*'Statutory entitlements'!Q77</f>
        <v>0</v>
      </c>
      <c r="L75" s="41">
        <f>'Statutory entitlements'!X77</f>
        <v>0</v>
      </c>
      <c r="M75" s="41">
        <f t="shared" si="2"/>
        <v>0</v>
      </c>
      <c r="N75" s="41">
        <f>'Statutory entitlements'!Y77</f>
        <v>0</v>
      </c>
      <c r="O75" s="41">
        <f t="shared" si="3"/>
        <v>0</v>
      </c>
    </row>
    <row r="76" spans="2:15" s="28" customFormat="1" ht="16.5" x14ac:dyDescent="0.25">
      <c r="B76" s="38">
        <f>'Statutory entitlements'!A78</f>
        <v>0</v>
      </c>
      <c r="C76" s="38">
        <f>'Statutory entitlements'!B78</f>
        <v>0</v>
      </c>
      <c r="D76" s="38">
        <f>'Statutory entitlements'!C78</f>
        <v>0</v>
      </c>
      <c r="E76" s="39">
        <f>'Statutory entitlements'!D78</f>
        <v>0</v>
      </c>
      <c r="F76" s="40">
        <f>'Statutory entitlements'!E78</f>
        <v>0</v>
      </c>
      <c r="G76" s="38">
        <f>'Statutory entitlements'!T78</f>
        <v>0</v>
      </c>
      <c r="H76" s="93">
        <f>'Statutory entitlements'!F78</f>
        <v>0</v>
      </c>
      <c r="I76" s="40">
        <f>'Statutory entitlements'!G78</f>
        <v>0</v>
      </c>
      <c r="J76" s="40">
        <f>'Statutory entitlements'!S78</f>
        <v>0</v>
      </c>
      <c r="K76" s="41">
        <f>'Statutory entitlements'!BC78*'Statutory entitlements'!Q78</f>
        <v>0</v>
      </c>
      <c r="L76" s="41">
        <f>'Statutory entitlements'!X78</f>
        <v>0</v>
      </c>
      <c r="M76" s="41">
        <f t="shared" si="2"/>
        <v>0</v>
      </c>
      <c r="N76" s="41">
        <f>'Statutory entitlements'!Y78</f>
        <v>0</v>
      </c>
      <c r="O76" s="41">
        <f t="shared" si="3"/>
        <v>0</v>
      </c>
    </row>
    <row r="77" spans="2:15" s="28" customFormat="1" ht="16.5" x14ac:dyDescent="0.25">
      <c r="B77" s="38">
        <f>'Statutory entitlements'!A79</f>
        <v>0</v>
      </c>
      <c r="C77" s="38">
        <f>'Statutory entitlements'!B79</f>
        <v>0</v>
      </c>
      <c r="D77" s="38">
        <f>'Statutory entitlements'!C79</f>
        <v>0</v>
      </c>
      <c r="E77" s="39">
        <f>'Statutory entitlements'!D79</f>
        <v>0</v>
      </c>
      <c r="F77" s="40">
        <f>'Statutory entitlements'!E79</f>
        <v>0</v>
      </c>
      <c r="G77" s="38">
        <f>'Statutory entitlements'!T79</f>
        <v>0</v>
      </c>
      <c r="H77" s="93">
        <f>'Statutory entitlements'!F79</f>
        <v>0</v>
      </c>
      <c r="I77" s="40">
        <f>'Statutory entitlements'!G79</f>
        <v>0</v>
      </c>
      <c r="J77" s="40">
        <f>'Statutory entitlements'!S79</f>
        <v>0</v>
      </c>
      <c r="K77" s="41">
        <f>'Statutory entitlements'!BC79*'Statutory entitlements'!Q79</f>
        <v>0</v>
      </c>
      <c r="L77" s="41">
        <f>'Statutory entitlements'!X79</f>
        <v>0</v>
      </c>
      <c r="M77" s="41">
        <f t="shared" si="2"/>
        <v>0</v>
      </c>
      <c r="N77" s="41">
        <f>'Statutory entitlements'!Y79</f>
        <v>0</v>
      </c>
      <c r="O77" s="41">
        <f t="shared" si="3"/>
        <v>0</v>
      </c>
    </row>
    <row r="78" spans="2:15" s="28" customFormat="1" ht="16.5" x14ac:dyDescent="0.25">
      <c r="B78" s="38">
        <f>'Statutory entitlements'!A80</f>
        <v>0</v>
      </c>
      <c r="C78" s="38">
        <f>'Statutory entitlements'!B80</f>
        <v>0</v>
      </c>
      <c r="D78" s="38">
        <f>'Statutory entitlements'!C80</f>
        <v>0</v>
      </c>
      <c r="E78" s="39">
        <f>'Statutory entitlements'!D80</f>
        <v>0</v>
      </c>
      <c r="F78" s="40">
        <f>'Statutory entitlements'!E80</f>
        <v>0</v>
      </c>
      <c r="G78" s="38">
        <f>'Statutory entitlements'!T80</f>
        <v>0</v>
      </c>
      <c r="H78" s="93">
        <f>'Statutory entitlements'!F80</f>
        <v>0</v>
      </c>
      <c r="I78" s="40">
        <f>'Statutory entitlements'!G80</f>
        <v>0</v>
      </c>
      <c r="J78" s="40">
        <f>'Statutory entitlements'!S80</f>
        <v>0</v>
      </c>
      <c r="K78" s="41">
        <f>'Statutory entitlements'!BC80*'Statutory entitlements'!Q80</f>
        <v>0</v>
      </c>
      <c r="L78" s="41">
        <f>'Statutory entitlements'!X80</f>
        <v>0</v>
      </c>
      <c r="M78" s="41">
        <f t="shared" si="2"/>
        <v>0</v>
      </c>
      <c r="N78" s="41">
        <f>'Statutory entitlements'!Y80</f>
        <v>0</v>
      </c>
      <c r="O78" s="41">
        <f t="shared" si="3"/>
        <v>0</v>
      </c>
    </row>
    <row r="79" spans="2:15" s="28" customFormat="1" ht="16.5" x14ac:dyDescent="0.25">
      <c r="B79" s="38">
        <f>'Statutory entitlements'!A81</f>
        <v>0</v>
      </c>
      <c r="C79" s="38">
        <f>'Statutory entitlements'!B81</f>
        <v>0</v>
      </c>
      <c r="D79" s="38">
        <f>'Statutory entitlements'!C81</f>
        <v>0</v>
      </c>
      <c r="E79" s="39">
        <f>'Statutory entitlements'!D81</f>
        <v>0</v>
      </c>
      <c r="F79" s="40">
        <f>'Statutory entitlements'!E81</f>
        <v>0</v>
      </c>
      <c r="G79" s="38">
        <f>'Statutory entitlements'!T81</f>
        <v>0</v>
      </c>
      <c r="H79" s="93">
        <f>'Statutory entitlements'!F81</f>
        <v>0</v>
      </c>
      <c r="I79" s="40">
        <f>'Statutory entitlements'!G81</f>
        <v>0</v>
      </c>
      <c r="J79" s="40">
        <f>'Statutory entitlements'!S81</f>
        <v>0</v>
      </c>
      <c r="K79" s="41">
        <f>'Statutory entitlements'!BC81*'Statutory entitlements'!Q81</f>
        <v>0</v>
      </c>
      <c r="L79" s="41">
        <f>'Statutory entitlements'!X81</f>
        <v>0</v>
      </c>
      <c r="M79" s="41">
        <f t="shared" si="2"/>
        <v>0</v>
      </c>
      <c r="N79" s="41">
        <f>'Statutory entitlements'!Y81</f>
        <v>0</v>
      </c>
      <c r="O79" s="41">
        <f t="shared" si="3"/>
        <v>0</v>
      </c>
    </row>
    <row r="80" spans="2:15" s="28" customFormat="1" ht="16.5" x14ac:dyDescent="0.25">
      <c r="B80" s="38">
        <f>'Statutory entitlements'!A82</f>
        <v>0</v>
      </c>
      <c r="C80" s="38">
        <f>'Statutory entitlements'!B82</f>
        <v>0</v>
      </c>
      <c r="D80" s="38">
        <f>'Statutory entitlements'!C82</f>
        <v>0</v>
      </c>
      <c r="E80" s="39">
        <f>'Statutory entitlements'!D82</f>
        <v>0</v>
      </c>
      <c r="F80" s="40">
        <f>'Statutory entitlements'!E82</f>
        <v>0</v>
      </c>
      <c r="G80" s="38">
        <f>'Statutory entitlements'!T82</f>
        <v>0</v>
      </c>
      <c r="H80" s="93">
        <f>'Statutory entitlements'!F82</f>
        <v>0</v>
      </c>
      <c r="I80" s="40">
        <f>'Statutory entitlements'!G82</f>
        <v>0</v>
      </c>
      <c r="J80" s="40">
        <f>'Statutory entitlements'!S82</f>
        <v>0</v>
      </c>
      <c r="K80" s="41">
        <f>'Statutory entitlements'!BC82*'Statutory entitlements'!Q82</f>
        <v>0</v>
      </c>
      <c r="L80" s="41">
        <f>'Statutory entitlements'!X82</f>
        <v>0</v>
      </c>
      <c r="M80" s="41">
        <f t="shared" si="2"/>
        <v>0</v>
      </c>
      <c r="N80" s="41">
        <f>'Statutory entitlements'!Y82</f>
        <v>0</v>
      </c>
      <c r="O80" s="41">
        <f t="shared" si="3"/>
        <v>0</v>
      </c>
    </row>
    <row r="81" spans="2:15" s="28" customFormat="1" ht="16.5" x14ac:dyDescent="0.25">
      <c r="B81" s="38">
        <f>'Statutory entitlements'!A83</f>
        <v>0</v>
      </c>
      <c r="C81" s="38">
        <f>'Statutory entitlements'!B83</f>
        <v>0</v>
      </c>
      <c r="D81" s="38">
        <f>'Statutory entitlements'!C83</f>
        <v>0</v>
      </c>
      <c r="E81" s="39">
        <f>'Statutory entitlements'!D83</f>
        <v>0</v>
      </c>
      <c r="F81" s="40">
        <f>'Statutory entitlements'!E83</f>
        <v>0</v>
      </c>
      <c r="G81" s="38">
        <f>'Statutory entitlements'!T83</f>
        <v>0</v>
      </c>
      <c r="H81" s="93">
        <f>'Statutory entitlements'!F83</f>
        <v>0</v>
      </c>
      <c r="I81" s="40">
        <f>'Statutory entitlements'!G83</f>
        <v>0</v>
      </c>
      <c r="J81" s="40">
        <f>'Statutory entitlements'!S83</f>
        <v>0</v>
      </c>
      <c r="K81" s="41">
        <f>'Statutory entitlements'!BC83*'Statutory entitlements'!Q83</f>
        <v>0</v>
      </c>
      <c r="L81" s="41">
        <f>'Statutory entitlements'!X83</f>
        <v>0</v>
      </c>
      <c r="M81" s="41">
        <f t="shared" si="2"/>
        <v>0</v>
      </c>
      <c r="N81" s="41">
        <f>'Statutory entitlements'!Y83</f>
        <v>0</v>
      </c>
      <c r="O81" s="41">
        <f t="shared" si="3"/>
        <v>0</v>
      </c>
    </row>
    <row r="82" spans="2:15" s="28" customFormat="1" ht="16.5" x14ac:dyDescent="0.25">
      <c r="B82" s="38">
        <f>'Statutory entitlements'!A84</f>
        <v>0</v>
      </c>
      <c r="C82" s="38">
        <f>'Statutory entitlements'!B84</f>
        <v>0</v>
      </c>
      <c r="D82" s="38">
        <f>'Statutory entitlements'!C84</f>
        <v>0</v>
      </c>
      <c r="E82" s="39">
        <f>'Statutory entitlements'!D84</f>
        <v>0</v>
      </c>
      <c r="F82" s="40">
        <f>'Statutory entitlements'!E84</f>
        <v>0</v>
      </c>
      <c r="G82" s="38">
        <f>'Statutory entitlements'!T84</f>
        <v>0</v>
      </c>
      <c r="H82" s="93">
        <f>'Statutory entitlements'!F84</f>
        <v>0</v>
      </c>
      <c r="I82" s="40">
        <f>'Statutory entitlements'!G84</f>
        <v>0</v>
      </c>
      <c r="J82" s="40">
        <f>'Statutory entitlements'!S84</f>
        <v>0</v>
      </c>
      <c r="K82" s="41">
        <f>'Statutory entitlements'!BC84*'Statutory entitlements'!Q84</f>
        <v>0</v>
      </c>
      <c r="L82" s="41">
        <f>'Statutory entitlements'!X84</f>
        <v>0</v>
      </c>
      <c r="M82" s="41">
        <f t="shared" si="2"/>
        <v>0</v>
      </c>
      <c r="N82" s="41">
        <f>'Statutory entitlements'!Y84</f>
        <v>0</v>
      </c>
      <c r="O82" s="41">
        <f t="shared" si="3"/>
        <v>0</v>
      </c>
    </row>
    <row r="83" spans="2:15" s="28" customFormat="1" ht="16.5" x14ac:dyDescent="0.25">
      <c r="B83" s="38">
        <f>'Statutory entitlements'!A85</f>
        <v>0</v>
      </c>
      <c r="C83" s="38">
        <f>'Statutory entitlements'!B85</f>
        <v>0</v>
      </c>
      <c r="D83" s="38">
        <f>'Statutory entitlements'!C85</f>
        <v>0</v>
      </c>
      <c r="E83" s="39">
        <f>'Statutory entitlements'!D85</f>
        <v>0</v>
      </c>
      <c r="F83" s="40">
        <f>'Statutory entitlements'!E85</f>
        <v>0</v>
      </c>
      <c r="G83" s="38">
        <f>'Statutory entitlements'!T85</f>
        <v>0</v>
      </c>
      <c r="H83" s="93">
        <f>'Statutory entitlements'!F85</f>
        <v>0</v>
      </c>
      <c r="I83" s="40">
        <f>'Statutory entitlements'!G85</f>
        <v>0</v>
      </c>
      <c r="J83" s="40">
        <f>'Statutory entitlements'!S85</f>
        <v>0</v>
      </c>
      <c r="K83" s="41">
        <f>'Statutory entitlements'!BC85*'Statutory entitlements'!Q85</f>
        <v>0</v>
      </c>
      <c r="L83" s="41">
        <f>'Statutory entitlements'!X85</f>
        <v>0</v>
      </c>
      <c r="M83" s="41">
        <f t="shared" si="2"/>
        <v>0</v>
      </c>
      <c r="N83" s="41">
        <f>'Statutory entitlements'!Y85</f>
        <v>0</v>
      </c>
      <c r="O83" s="41">
        <f t="shared" si="3"/>
        <v>0</v>
      </c>
    </row>
    <row r="84" spans="2:15" s="28" customFormat="1" ht="16.5" x14ac:dyDescent="0.25">
      <c r="B84" s="38">
        <f>'Statutory entitlements'!A86</f>
        <v>0</v>
      </c>
      <c r="C84" s="38">
        <f>'Statutory entitlements'!B86</f>
        <v>0</v>
      </c>
      <c r="D84" s="38">
        <f>'Statutory entitlements'!C86</f>
        <v>0</v>
      </c>
      <c r="E84" s="39">
        <f>'Statutory entitlements'!D86</f>
        <v>0</v>
      </c>
      <c r="F84" s="40">
        <f>'Statutory entitlements'!E86</f>
        <v>0</v>
      </c>
      <c r="G84" s="38">
        <f>'Statutory entitlements'!T86</f>
        <v>0</v>
      </c>
      <c r="H84" s="93">
        <f>'Statutory entitlements'!F86</f>
        <v>0</v>
      </c>
      <c r="I84" s="40">
        <f>'Statutory entitlements'!G86</f>
        <v>0</v>
      </c>
      <c r="J84" s="40">
        <f>'Statutory entitlements'!S86</f>
        <v>0</v>
      </c>
      <c r="K84" s="41">
        <f>'Statutory entitlements'!BC86*'Statutory entitlements'!Q86</f>
        <v>0</v>
      </c>
      <c r="L84" s="41">
        <f>'Statutory entitlements'!X86</f>
        <v>0</v>
      </c>
      <c r="M84" s="41">
        <f t="shared" si="2"/>
        <v>0</v>
      </c>
      <c r="N84" s="41">
        <f>'Statutory entitlements'!Y86</f>
        <v>0</v>
      </c>
      <c r="O84" s="41">
        <f t="shared" si="3"/>
        <v>0</v>
      </c>
    </row>
    <row r="85" spans="2:15" s="28" customFormat="1" ht="16.5" x14ac:dyDescent="0.25">
      <c r="B85" s="38">
        <f>'Statutory entitlements'!A87</f>
        <v>0</v>
      </c>
      <c r="C85" s="38">
        <f>'Statutory entitlements'!B87</f>
        <v>0</v>
      </c>
      <c r="D85" s="38">
        <f>'Statutory entitlements'!C87</f>
        <v>0</v>
      </c>
      <c r="E85" s="39">
        <f>'Statutory entitlements'!D87</f>
        <v>0</v>
      </c>
      <c r="F85" s="40">
        <f>'Statutory entitlements'!E87</f>
        <v>0</v>
      </c>
      <c r="G85" s="38">
        <f>'Statutory entitlements'!T87</f>
        <v>0</v>
      </c>
      <c r="H85" s="93">
        <f>'Statutory entitlements'!F87</f>
        <v>0</v>
      </c>
      <c r="I85" s="40">
        <f>'Statutory entitlements'!G87</f>
        <v>0</v>
      </c>
      <c r="J85" s="40">
        <f>'Statutory entitlements'!S87</f>
        <v>0</v>
      </c>
      <c r="K85" s="41">
        <f>'Statutory entitlements'!BC87*'Statutory entitlements'!Q87</f>
        <v>0</v>
      </c>
      <c r="L85" s="41">
        <f>'Statutory entitlements'!X87</f>
        <v>0</v>
      </c>
      <c r="M85" s="41">
        <f t="shared" si="2"/>
        <v>0</v>
      </c>
      <c r="N85" s="41">
        <f>'Statutory entitlements'!Y87</f>
        <v>0</v>
      </c>
      <c r="O85" s="41">
        <f t="shared" si="3"/>
        <v>0</v>
      </c>
    </row>
    <row r="86" spans="2:15" s="28" customFormat="1" ht="16.5" x14ac:dyDescent="0.25">
      <c r="B86" s="38">
        <f>'Statutory entitlements'!A88</f>
        <v>0</v>
      </c>
      <c r="C86" s="38">
        <f>'Statutory entitlements'!B88</f>
        <v>0</v>
      </c>
      <c r="D86" s="38">
        <f>'Statutory entitlements'!C88</f>
        <v>0</v>
      </c>
      <c r="E86" s="39">
        <f>'Statutory entitlements'!D88</f>
        <v>0</v>
      </c>
      <c r="F86" s="40">
        <f>'Statutory entitlements'!E88</f>
        <v>0</v>
      </c>
      <c r="G86" s="38">
        <f>'Statutory entitlements'!T88</f>
        <v>0</v>
      </c>
      <c r="H86" s="93">
        <f>'Statutory entitlements'!F88</f>
        <v>0</v>
      </c>
      <c r="I86" s="40">
        <f>'Statutory entitlements'!G88</f>
        <v>0</v>
      </c>
      <c r="J86" s="40">
        <f>'Statutory entitlements'!S88</f>
        <v>0</v>
      </c>
      <c r="K86" s="41">
        <f>'Statutory entitlements'!BC88*'Statutory entitlements'!Q88</f>
        <v>0</v>
      </c>
      <c r="L86" s="41">
        <f>'Statutory entitlements'!X88</f>
        <v>0</v>
      </c>
      <c r="M86" s="41">
        <f t="shared" si="2"/>
        <v>0</v>
      </c>
      <c r="N86" s="41">
        <f>'Statutory entitlements'!Y88</f>
        <v>0</v>
      </c>
      <c r="O86" s="41">
        <f t="shared" si="3"/>
        <v>0</v>
      </c>
    </row>
    <row r="87" spans="2:15" s="28" customFormat="1" ht="16.5" x14ac:dyDescent="0.25">
      <c r="B87" s="38">
        <f>'Statutory entitlements'!A89</f>
        <v>0</v>
      </c>
      <c r="C87" s="38">
        <f>'Statutory entitlements'!B89</f>
        <v>0</v>
      </c>
      <c r="D87" s="38">
        <f>'Statutory entitlements'!C89</f>
        <v>0</v>
      </c>
      <c r="E87" s="39">
        <f>'Statutory entitlements'!D89</f>
        <v>0</v>
      </c>
      <c r="F87" s="40">
        <f>'Statutory entitlements'!E89</f>
        <v>0</v>
      </c>
      <c r="G87" s="38">
        <f>'Statutory entitlements'!T89</f>
        <v>0</v>
      </c>
      <c r="H87" s="93">
        <f>'Statutory entitlements'!F89</f>
        <v>0</v>
      </c>
      <c r="I87" s="40">
        <f>'Statutory entitlements'!G89</f>
        <v>0</v>
      </c>
      <c r="J87" s="40">
        <f>'Statutory entitlements'!S89</f>
        <v>0</v>
      </c>
      <c r="K87" s="41">
        <f>'Statutory entitlements'!BC89*'Statutory entitlements'!Q89</f>
        <v>0</v>
      </c>
      <c r="L87" s="41">
        <f>'Statutory entitlements'!X89</f>
        <v>0</v>
      </c>
      <c r="M87" s="41">
        <f t="shared" si="2"/>
        <v>0</v>
      </c>
      <c r="N87" s="41">
        <f>'Statutory entitlements'!Y89</f>
        <v>0</v>
      </c>
      <c r="O87" s="41">
        <f t="shared" si="3"/>
        <v>0</v>
      </c>
    </row>
    <row r="88" spans="2:15" s="28" customFormat="1" ht="16.5" x14ac:dyDescent="0.25">
      <c r="B88" s="38">
        <f>'Statutory entitlements'!A90</f>
        <v>0</v>
      </c>
      <c r="C88" s="38">
        <f>'Statutory entitlements'!B90</f>
        <v>0</v>
      </c>
      <c r="D88" s="38">
        <f>'Statutory entitlements'!C90</f>
        <v>0</v>
      </c>
      <c r="E88" s="39">
        <f>'Statutory entitlements'!D90</f>
        <v>0</v>
      </c>
      <c r="F88" s="40">
        <f>'Statutory entitlements'!E90</f>
        <v>0</v>
      </c>
      <c r="G88" s="38">
        <f>'Statutory entitlements'!T90</f>
        <v>0</v>
      </c>
      <c r="H88" s="93">
        <f>'Statutory entitlements'!F90</f>
        <v>0</v>
      </c>
      <c r="I88" s="40">
        <f>'Statutory entitlements'!G90</f>
        <v>0</v>
      </c>
      <c r="J88" s="40">
        <f>'Statutory entitlements'!S90</f>
        <v>0</v>
      </c>
      <c r="K88" s="41">
        <f>'Statutory entitlements'!BC90*'Statutory entitlements'!Q90</f>
        <v>0</v>
      </c>
      <c r="L88" s="41">
        <f>'Statutory entitlements'!X90</f>
        <v>0</v>
      </c>
      <c r="M88" s="41">
        <f t="shared" si="2"/>
        <v>0</v>
      </c>
      <c r="N88" s="41">
        <f>'Statutory entitlements'!Y90</f>
        <v>0</v>
      </c>
      <c r="O88" s="41">
        <f t="shared" si="3"/>
        <v>0</v>
      </c>
    </row>
    <row r="89" spans="2:15" s="28" customFormat="1" ht="16.5" x14ac:dyDescent="0.25">
      <c r="B89" s="38">
        <f>'Statutory entitlements'!A91</f>
        <v>0</v>
      </c>
      <c r="C89" s="38">
        <f>'Statutory entitlements'!B91</f>
        <v>0</v>
      </c>
      <c r="D89" s="38">
        <f>'Statutory entitlements'!C91</f>
        <v>0</v>
      </c>
      <c r="E89" s="39">
        <f>'Statutory entitlements'!D91</f>
        <v>0</v>
      </c>
      <c r="F89" s="40">
        <f>'Statutory entitlements'!E91</f>
        <v>0</v>
      </c>
      <c r="G89" s="38">
        <f>'Statutory entitlements'!T91</f>
        <v>0</v>
      </c>
      <c r="H89" s="93">
        <f>'Statutory entitlements'!F91</f>
        <v>0</v>
      </c>
      <c r="I89" s="40">
        <f>'Statutory entitlements'!G91</f>
        <v>0</v>
      </c>
      <c r="J89" s="40">
        <f>'Statutory entitlements'!S91</f>
        <v>0</v>
      </c>
      <c r="K89" s="41">
        <f>'Statutory entitlements'!BC91*'Statutory entitlements'!Q91</f>
        <v>0</v>
      </c>
      <c r="L89" s="41">
        <f>'Statutory entitlements'!X91</f>
        <v>0</v>
      </c>
      <c r="M89" s="41">
        <f t="shared" si="2"/>
        <v>0</v>
      </c>
      <c r="N89" s="41">
        <f>'Statutory entitlements'!Y91</f>
        <v>0</v>
      </c>
      <c r="O89" s="41">
        <f t="shared" si="3"/>
        <v>0</v>
      </c>
    </row>
    <row r="90" spans="2:15" s="28" customFormat="1" ht="16.5" x14ac:dyDescent="0.25">
      <c r="B90" s="38">
        <f>'Statutory entitlements'!A92</f>
        <v>0</v>
      </c>
      <c r="C90" s="38">
        <f>'Statutory entitlements'!B92</f>
        <v>0</v>
      </c>
      <c r="D90" s="38">
        <f>'Statutory entitlements'!C92</f>
        <v>0</v>
      </c>
      <c r="E90" s="39">
        <f>'Statutory entitlements'!D92</f>
        <v>0</v>
      </c>
      <c r="F90" s="40">
        <f>'Statutory entitlements'!E92</f>
        <v>0</v>
      </c>
      <c r="G90" s="38">
        <f>'Statutory entitlements'!T92</f>
        <v>0</v>
      </c>
      <c r="H90" s="93">
        <f>'Statutory entitlements'!F92</f>
        <v>0</v>
      </c>
      <c r="I90" s="40">
        <f>'Statutory entitlements'!G92</f>
        <v>0</v>
      </c>
      <c r="J90" s="40">
        <f>'Statutory entitlements'!S92</f>
        <v>0</v>
      </c>
      <c r="K90" s="41">
        <f>'Statutory entitlements'!BC92*'Statutory entitlements'!Q92</f>
        <v>0</v>
      </c>
      <c r="L90" s="41">
        <f>'Statutory entitlements'!X92</f>
        <v>0</v>
      </c>
      <c r="M90" s="41">
        <f t="shared" si="2"/>
        <v>0</v>
      </c>
      <c r="N90" s="41">
        <f>'Statutory entitlements'!Y92</f>
        <v>0</v>
      </c>
      <c r="O90" s="41">
        <f t="shared" si="3"/>
        <v>0</v>
      </c>
    </row>
    <row r="91" spans="2:15" s="28" customFormat="1" ht="16.5" x14ac:dyDescent="0.25">
      <c r="B91" s="38">
        <f>'Statutory entitlements'!A93</f>
        <v>0</v>
      </c>
      <c r="C91" s="38">
        <f>'Statutory entitlements'!B93</f>
        <v>0</v>
      </c>
      <c r="D91" s="38">
        <f>'Statutory entitlements'!C93</f>
        <v>0</v>
      </c>
      <c r="E91" s="39">
        <f>'Statutory entitlements'!D93</f>
        <v>0</v>
      </c>
      <c r="F91" s="40">
        <f>'Statutory entitlements'!E93</f>
        <v>0</v>
      </c>
      <c r="G91" s="38">
        <f>'Statutory entitlements'!T93</f>
        <v>0</v>
      </c>
      <c r="H91" s="93">
        <f>'Statutory entitlements'!F93</f>
        <v>0</v>
      </c>
      <c r="I91" s="40">
        <f>'Statutory entitlements'!G93</f>
        <v>0</v>
      </c>
      <c r="J91" s="40">
        <f>'Statutory entitlements'!S93</f>
        <v>0</v>
      </c>
      <c r="K91" s="41">
        <f>'Statutory entitlements'!BC93*'Statutory entitlements'!Q93</f>
        <v>0</v>
      </c>
      <c r="L91" s="41">
        <f>'Statutory entitlements'!X93</f>
        <v>0</v>
      </c>
      <c r="M91" s="41">
        <f t="shared" si="2"/>
        <v>0</v>
      </c>
      <c r="N91" s="41">
        <f>'Statutory entitlements'!Y93</f>
        <v>0</v>
      </c>
      <c r="O91" s="41">
        <f t="shared" si="3"/>
        <v>0</v>
      </c>
    </row>
    <row r="92" spans="2:15" s="28" customFormat="1" ht="16.5" x14ac:dyDescent="0.25">
      <c r="B92" s="38">
        <f>'Statutory entitlements'!A94</f>
        <v>0</v>
      </c>
      <c r="C92" s="38">
        <f>'Statutory entitlements'!B94</f>
        <v>0</v>
      </c>
      <c r="D92" s="38">
        <f>'Statutory entitlements'!C94</f>
        <v>0</v>
      </c>
      <c r="E92" s="39">
        <f>'Statutory entitlements'!D94</f>
        <v>0</v>
      </c>
      <c r="F92" s="40">
        <f>'Statutory entitlements'!E94</f>
        <v>0</v>
      </c>
      <c r="G92" s="38">
        <f>'Statutory entitlements'!T94</f>
        <v>0</v>
      </c>
      <c r="H92" s="93">
        <f>'Statutory entitlements'!F94</f>
        <v>0</v>
      </c>
      <c r="I92" s="40">
        <f>'Statutory entitlements'!G94</f>
        <v>0</v>
      </c>
      <c r="J92" s="40">
        <f>'Statutory entitlements'!S94</f>
        <v>0</v>
      </c>
      <c r="K92" s="41">
        <f>'Statutory entitlements'!BC94*'Statutory entitlements'!Q94</f>
        <v>0</v>
      </c>
      <c r="L92" s="41">
        <f>'Statutory entitlements'!X94</f>
        <v>0</v>
      </c>
      <c r="M92" s="41">
        <f t="shared" si="2"/>
        <v>0</v>
      </c>
      <c r="N92" s="41">
        <f>'Statutory entitlements'!Y94</f>
        <v>0</v>
      </c>
      <c r="O92" s="41">
        <f t="shared" si="3"/>
        <v>0</v>
      </c>
    </row>
    <row r="93" spans="2:15" s="28" customFormat="1" ht="16.5" x14ac:dyDescent="0.25">
      <c r="B93" s="38">
        <f>'Statutory entitlements'!A95</f>
        <v>0</v>
      </c>
      <c r="C93" s="38">
        <f>'Statutory entitlements'!B95</f>
        <v>0</v>
      </c>
      <c r="D93" s="38">
        <f>'Statutory entitlements'!C95</f>
        <v>0</v>
      </c>
      <c r="E93" s="39">
        <f>'Statutory entitlements'!D95</f>
        <v>0</v>
      </c>
      <c r="F93" s="40">
        <f>'Statutory entitlements'!E95</f>
        <v>0</v>
      </c>
      <c r="G93" s="38">
        <f>'Statutory entitlements'!T95</f>
        <v>0</v>
      </c>
      <c r="H93" s="93">
        <f>'Statutory entitlements'!F95</f>
        <v>0</v>
      </c>
      <c r="I93" s="40">
        <f>'Statutory entitlements'!G95</f>
        <v>0</v>
      </c>
      <c r="J93" s="40">
        <f>'Statutory entitlements'!S95</f>
        <v>0</v>
      </c>
      <c r="K93" s="41">
        <f>'Statutory entitlements'!BC95*'Statutory entitlements'!Q95</f>
        <v>0</v>
      </c>
      <c r="L93" s="41">
        <f>'Statutory entitlements'!X95</f>
        <v>0</v>
      </c>
      <c r="M93" s="41">
        <f t="shared" si="2"/>
        <v>0</v>
      </c>
      <c r="N93" s="41">
        <f>'Statutory entitlements'!Y95</f>
        <v>0</v>
      </c>
      <c r="O93" s="41">
        <f t="shared" si="3"/>
        <v>0</v>
      </c>
    </row>
    <row r="94" spans="2:15" s="28" customFormat="1" ht="16.5" x14ac:dyDescent="0.25">
      <c r="B94" s="38">
        <f>'Statutory entitlements'!A96</f>
        <v>0</v>
      </c>
      <c r="C94" s="38">
        <f>'Statutory entitlements'!B96</f>
        <v>0</v>
      </c>
      <c r="D94" s="38">
        <f>'Statutory entitlements'!C96</f>
        <v>0</v>
      </c>
      <c r="E94" s="39">
        <f>'Statutory entitlements'!D96</f>
        <v>0</v>
      </c>
      <c r="F94" s="40">
        <f>'Statutory entitlements'!E96</f>
        <v>0</v>
      </c>
      <c r="G94" s="38">
        <f>'Statutory entitlements'!T96</f>
        <v>0</v>
      </c>
      <c r="H94" s="93">
        <f>'Statutory entitlements'!F96</f>
        <v>0</v>
      </c>
      <c r="I94" s="40">
        <f>'Statutory entitlements'!G96</f>
        <v>0</v>
      </c>
      <c r="J94" s="40">
        <f>'Statutory entitlements'!S96</f>
        <v>0</v>
      </c>
      <c r="K94" s="41">
        <f>'Statutory entitlements'!BC96*'Statutory entitlements'!Q96</f>
        <v>0</v>
      </c>
      <c r="L94" s="41">
        <f>'Statutory entitlements'!X96</f>
        <v>0</v>
      </c>
      <c r="M94" s="41">
        <f t="shared" si="2"/>
        <v>0</v>
      </c>
      <c r="N94" s="41">
        <f>'Statutory entitlements'!Y96</f>
        <v>0</v>
      </c>
      <c r="O94" s="41">
        <f t="shared" si="3"/>
        <v>0</v>
      </c>
    </row>
    <row r="95" spans="2:15" s="28" customFormat="1" ht="16.5" x14ac:dyDescent="0.25">
      <c r="B95" s="38">
        <f>'Statutory entitlements'!A97</f>
        <v>0</v>
      </c>
      <c r="C95" s="38">
        <f>'Statutory entitlements'!B97</f>
        <v>0</v>
      </c>
      <c r="D95" s="38">
        <f>'Statutory entitlements'!C97</f>
        <v>0</v>
      </c>
      <c r="E95" s="39">
        <f>'Statutory entitlements'!D97</f>
        <v>0</v>
      </c>
      <c r="F95" s="40">
        <f>'Statutory entitlements'!E97</f>
        <v>0</v>
      </c>
      <c r="G95" s="38">
        <f>'Statutory entitlements'!T97</f>
        <v>0</v>
      </c>
      <c r="H95" s="93">
        <f>'Statutory entitlements'!F97</f>
        <v>0</v>
      </c>
      <c r="I95" s="40">
        <f>'Statutory entitlements'!G97</f>
        <v>0</v>
      </c>
      <c r="J95" s="40">
        <f>'Statutory entitlements'!S97</f>
        <v>0</v>
      </c>
      <c r="K95" s="41">
        <f>'Statutory entitlements'!BC97*'Statutory entitlements'!Q97</f>
        <v>0</v>
      </c>
      <c r="L95" s="41">
        <f>'Statutory entitlements'!X97</f>
        <v>0</v>
      </c>
      <c r="M95" s="41">
        <f t="shared" si="2"/>
        <v>0</v>
      </c>
      <c r="N95" s="41">
        <f>'Statutory entitlements'!Y97</f>
        <v>0</v>
      </c>
      <c r="O95" s="41">
        <f t="shared" si="3"/>
        <v>0</v>
      </c>
    </row>
    <row r="96" spans="2:15" s="28" customFormat="1" ht="16.5" x14ac:dyDescent="0.25">
      <c r="B96" s="38">
        <f>'Statutory entitlements'!A98</f>
        <v>0</v>
      </c>
      <c r="C96" s="38">
        <f>'Statutory entitlements'!B98</f>
        <v>0</v>
      </c>
      <c r="D96" s="38">
        <f>'Statutory entitlements'!C98</f>
        <v>0</v>
      </c>
      <c r="E96" s="39">
        <f>'Statutory entitlements'!D98</f>
        <v>0</v>
      </c>
      <c r="F96" s="40">
        <f>'Statutory entitlements'!E98</f>
        <v>0</v>
      </c>
      <c r="G96" s="38">
        <f>'Statutory entitlements'!T98</f>
        <v>0</v>
      </c>
      <c r="H96" s="93">
        <f>'Statutory entitlements'!F98</f>
        <v>0</v>
      </c>
      <c r="I96" s="40">
        <f>'Statutory entitlements'!G98</f>
        <v>0</v>
      </c>
      <c r="J96" s="40">
        <f>'Statutory entitlements'!S98</f>
        <v>0</v>
      </c>
      <c r="K96" s="41">
        <f>'Statutory entitlements'!BC98*'Statutory entitlements'!Q98</f>
        <v>0</v>
      </c>
      <c r="L96" s="41">
        <f>'Statutory entitlements'!X98</f>
        <v>0</v>
      </c>
      <c r="M96" s="41">
        <f t="shared" si="2"/>
        <v>0</v>
      </c>
      <c r="N96" s="41">
        <f>'Statutory entitlements'!Y98</f>
        <v>0</v>
      </c>
      <c r="O96" s="41">
        <f t="shared" si="3"/>
        <v>0</v>
      </c>
    </row>
    <row r="97" spans="2:15" s="28" customFormat="1" ht="16.5" x14ac:dyDescent="0.25">
      <c r="B97" s="38">
        <f>'Statutory entitlements'!A99</f>
        <v>0</v>
      </c>
      <c r="C97" s="38">
        <f>'Statutory entitlements'!B99</f>
        <v>0</v>
      </c>
      <c r="D97" s="38">
        <f>'Statutory entitlements'!C99</f>
        <v>0</v>
      </c>
      <c r="E97" s="39">
        <f>'Statutory entitlements'!D99</f>
        <v>0</v>
      </c>
      <c r="F97" s="40">
        <f>'Statutory entitlements'!E99</f>
        <v>0</v>
      </c>
      <c r="G97" s="38">
        <f>'Statutory entitlements'!T99</f>
        <v>0</v>
      </c>
      <c r="H97" s="93">
        <f>'Statutory entitlements'!F99</f>
        <v>0</v>
      </c>
      <c r="I97" s="40">
        <f>'Statutory entitlements'!G99</f>
        <v>0</v>
      </c>
      <c r="J97" s="40">
        <f>'Statutory entitlements'!S99</f>
        <v>0</v>
      </c>
      <c r="K97" s="41">
        <f>'Statutory entitlements'!BC99*'Statutory entitlements'!Q99</f>
        <v>0</v>
      </c>
      <c r="L97" s="41">
        <f>'Statutory entitlements'!X99</f>
        <v>0</v>
      </c>
      <c r="M97" s="41">
        <f t="shared" si="2"/>
        <v>0</v>
      </c>
      <c r="N97" s="41">
        <f>'Statutory entitlements'!Y99</f>
        <v>0</v>
      </c>
      <c r="O97" s="41">
        <f t="shared" si="3"/>
        <v>0</v>
      </c>
    </row>
    <row r="98" spans="2:15" s="28" customFormat="1" ht="16.5" x14ac:dyDescent="0.25">
      <c r="B98" s="38">
        <f>'Statutory entitlements'!A100</f>
        <v>0</v>
      </c>
      <c r="C98" s="38">
        <f>'Statutory entitlements'!B100</f>
        <v>0</v>
      </c>
      <c r="D98" s="38">
        <f>'Statutory entitlements'!C100</f>
        <v>0</v>
      </c>
      <c r="E98" s="39">
        <f>'Statutory entitlements'!D100</f>
        <v>0</v>
      </c>
      <c r="F98" s="40">
        <f>'Statutory entitlements'!E100</f>
        <v>0</v>
      </c>
      <c r="G98" s="38">
        <f>'Statutory entitlements'!T100</f>
        <v>0</v>
      </c>
      <c r="H98" s="93">
        <f>'Statutory entitlements'!F100</f>
        <v>0</v>
      </c>
      <c r="I98" s="40">
        <f>'Statutory entitlements'!G100</f>
        <v>0</v>
      </c>
      <c r="J98" s="40">
        <f>'Statutory entitlements'!S100</f>
        <v>0</v>
      </c>
      <c r="K98" s="41">
        <f>'Statutory entitlements'!BC100*'Statutory entitlements'!Q100</f>
        <v>0</v>
      </c>
      <c r="L98" s="41">
        <f>'Statutory entitlements'!X100</f>
        <v>0</v>
      </c>
      <c r="M98" s="41">
        <f t="shared" si="2"/>
        <v>0</v>
      </c>
      <c r="N98" s="41">
        <f>'Statutory entitlements'!Y100</f>
        <v>0</v>
      </c>
      <c r="O98" s="41">
        <f t="shared" si="3"/>
        <v>0</v>
      </c>
    </row>
    <row r="99" spans="2:15" s="28" customFormat="1" ht="16.5" x14ac:dyDescent="0.25">
      <c r="B99" s="38">
        <f>'Statutory entitlements'!A101</f>
        <v>0</v>
      </c>
      <c r="C99" s="38">
        <f>'Statutory entitlements'!B101</f>
        <v>0</v>
      </c>
      <c r="D99" s="38">
        <f>'Statutory entitlements'!C101</f>
        <v>0</v>
      </c>
      <c r="E99" s="39">
        <f>'Statutory entitlements'!D101</f>
        <v>0</v>
      </c>
      <c r="F99" s="40">
        <f>'Statutory entitlements'!E101</f>
        <v>0</v>
      </c>
      <c r="G99" s="38">
        <f>'Statutory entitlements'!T101</f>
        <v>0</v>
      </c>
      <c r="H99" s="93">
        <f>'Statutory entitlements'!F101</f>
        <v>0</v>
      </c>
      <c r="I99" s="40">
        <f>'Statutory entitlements'!G101</f>
        <v>0</v>
      </c>
      <c r="J99" s="40">
        <f>'Statutory entitlements'!S101</f>
        <v>0</v>
      </c>
      <c r="K99" s="41">
        <f>'Statutory entitlements'!BC101*'Statutory entitlements'!Q101</f>
        <v>0</v>
      </c>
      <c r="L99" s="41">
        <f>'Statutory entitlements'!X101</f>
        <v>0</v>
      </c>
      <c r="M99" s="41">
        <f t="shared" si="2"/>
        <v>0</v>
      </c>
      <c r="N99" s="41">
        <f>'Statutory entitlements'!Y101</f>
        <v>0</v>
      </c>
      <c r="O99" s="41">
        <f t="shared" si="3"/>
        <v>0</v>
      </c>
    </row>
    <row r="100" spans="2:15" s="28" customFormat="1" ht="16.5" x14ac:dyDescent="0.25">
      <c r="B100" s="38">
        <f>'Statutory entitlements'!A102</f>
        <v>0</v>
      </c>
      <c r="C100" s="38">
        <f>'Statutory entitlements'!B102</f>
        <v>0</v>
      </c>
      <c r="D100" s="38">
        <f>'Statutory entitlements'!C102</f>
        <v>0</v>
      </c>
      <c r="E100" s="39">
        <f>'Statutory entitlements'!D102</f>
        <v>0</v>
      </c>
      <c r="F100" s="40">
        <f>'Statutory entitlements'!E102</f>
        <v>0</v>
      </c>
      <c r="G100" s="38">
        <f>'Statutory entitlements'!T102</f>
        <v>0</v>
      </c>
      <c r="H100" s="93">
        <f>'Statutory entitlements'!F102</f>
        <v>0</v>
      </c>
      <c r="I100" s="40">
        <f>'Statutory entitlements'!G102</f>
        <v>0</v>
      </c>
      <c r="J100" s="40">
        <f>'Statutory entitlements'!S102</f>
        <v>0</v>
      </c>
      <c r="K100" s="41">
        <f>'Statutory entitlements'!BC102*'Statutory entitlements'!Q102</f>
        <v>0</v>
      </c>
      <c r="L100" s="41">
        <f>'Statutory entitlements'!X102</f>
        <v>0</v>
      </c>
      <c r="M100" s="41">
        <f t="shared" si="2"/>
        <v>0</v>
      </c>
      <c r="N100" s="41">
        <f>'Statutory entitlements'!Y102</f>
        <v>0</v>
      </c>
      <c r="O100" s="41">
        <f t="shared" si="3"/>
        <v>0</v>
      </c>
    </row>
    <row r="101" spans="2:15" s="28" customFormat="1" ht="16.5" x14ac:dyDescent="0.25">
      <c r="B101" s="38">
        <f>'Statutory entitlements'!A103</f>
        <v>0</v>
      </c>
      <c r="C101" s="38">
        <f>'Statutory entitlements'!B103</f>
        <v>0</v>
      </c>
      <c r="D101" s="38">
        <f>'Statutory entitlements'!C103</f>
        <v>0</v>
      </c>
      <c r="E101" s="39">
        <f>'Statutory entitlements'!D103</f>
        <v>0</v>
      </c>
      <c r="F101" s="40">
        <f>'Statutory entitlements'!E103</f>
        <v>0</v>
      </c>
      <c r="G101" s="38">
        <f>'Statutory entitlements'!T103</f>
        <v>0</v>
      </c>
      <c r="H101" s="93">
        <f>'Statutory entitlements'!F103</f>
        <v>0</v>
      </c>
      <c r="I101" s="40">
        <f>'Statutory entitlements'!G103</f>
        <v>0</v>
      </c>
      <c r="J101" s="40">
        <f>'Statutory entitlements'!S103</f>
        <v>0</v>
      </c>
      <c r="K101" s="41">
        <f>'Statutory entitlements'!BC103*'Statutory entitlements'!Q103</f>
        <v>0</v>
      </c>
      <c r="L101" s="41">
        <f>'Statutory entitlements'!X103</f>
        <v>0</v>
      </c>
      <c r="M101" s="41">
        <f t="shared" si="2"/>
        <v>0</v>
      </c>
      <c r="N101" s="41">
        <f>'Statutory entitlements'!Y103</f>
        <v>0</v>
      </c>
      <c r="O101" s="41">
        <f t="shared" si="3"/>
        <v>0</v>
      </c>
    </row>
    <row r="102" spans="2:15" s="28" customFormat="1" ht="16.5" x14ac:dyDescent="0.25">
      <c r="B102" s="38">
        <f>'Statutory entitlements'!A104</f>
        <v>0</v>
      </c>
      <c r="C102" s="38">
        <f>'Statutory entitlements'!B104</f>
        <v>0</v>
      </c>
      <c r="D102" s="38">
        <f>'Statutory entitlements'!C104</f>
        <v>0</v>
      </c>
      <c r="E102" s="39">
        <f>'Statutory entitlements'!D104</f>
        <v>0</v>
      </c>
      <c r="F102" s="40">
        <f>'Statutory entitlements'!E104</f>
        <v>0</v>
      </c>
      <c r="G102" s="38">
        <f>'Statutory entitlements'!T104</f>
        <v>0</v>
      </c>
      <c r="H102" s="93">
        <f>'Statutory entitlements'!F104</f>
        <v>0</v>
      </c>
      <c r="I102" s="40">
        <f>'Statutory entitlements'!G104</f>
        <v>0</v>
      </c>
      <c r="J102" s="40">
        <f>'Statutory entitlements'!S104</f>
        <v>0</v>
      </c>
      <c r="K102" s="41">
        <f>'Statutory entitlements'!BC104*'Statutory entitlements'!Q104</f>
        <v>0</v>
      </c>
      <c r="L102" s="41">
        <f>'Statutory entitlements'!X104</f>
        <v>0</v>
      </c>
      <c r="M102" s="41">
        <f t="shared" si="2"/>
        <v>0</v>
      </c>
      <c r="N102" s="41">
        <f>'Statutory entitlements'!Y104</f>
        <v>0</v>
      </c>
      <c r="O102" s="41">
        <f t="shared" si="3"/>
        <v>0</v>
      </c>
    </row>
    <row r="103" spans="2:15" s="28" customFormat="1" ht="16.5" x14ac:dyDescent="0.25">
      <c r="B103" s="38">
        <f>'Statutory entitlements'!A105</f>
        <v>0</v>
      </c>
      <c r="C103" s="38">
        <f>'Statutory entitlements'!B105</f>
        <v>0</v>
      </c>
      <c r="D103" s="38">
        <f>'Statutory entitlements'!C105</f>
        <v>0</v>
      </c>
      <c r="E103" s="39">
        <f>'Statutory entitlements'!D105</f>
        <v>0</v>
      </c>
      <c r="F103" s="40">
        <f>'Statutory entitlements'!E105</f>
        <v>0</v>
      </c>
      <c r="G103" s="38">
        <f>'Statutory entitlements'!T105</f>
        <v>0</v>
      </c>
      <c r="H103" s="93">
        <f>'Statutory entitlements'!F105</f>
        <v>0</v>
      </c>
      <c r="I103" s="40">
        <f>'Statutory entitlements'!G105</f>
        <v>0</v>
      </c>
      <c r="J103" s="40">
        <f>'Statutory entitlements'!S105</f>
        <v>0</v>
      </c>
      <c r="K103" s="41">
        <f>'Statutory entitlements'!BC105*'Statutory entitlements'!Q105</f>
        <v>0</v>
      </c>
      <c r="L103" s="41">
        <f>'Statutory entitlements'!X105</f>
        <v>0</v>
      </c>
      <c r="M103" s="41">
        <f t="shared" si="2"/>
        <v>0</v>
      </c>
      <c r="N103" s="41">
        <f>'Statutory entitlements'!Y105</f>
        <v>0</v>
      </c>
      <c r="O103" s="41">
        <f t="shared" si="3"/>
        <v>0</v>
      </c>
    </row>
    <row r="104" spans="2:15" s="28" customFormat="1" ht="16.5" x14ac:dyDescent="0.25">
      <c r="B104" s="38">
        <f>'Statutory entitlements'!A106</f>
        <v>0</v>
      </c>
      <c r="C104" s="38">
        <f>'Statutory entitlements'!B106</f>
        <v>0</v>
      </c>
      <c r="D104" s="38">
        <f>'Statutory entitlements'!C106</f>
        <v>0</v>
      </c>
      <c r="E104" s="39">
        <f>'Statutory entitlements'!D106</f>
        <v>0</v>
      </c>
      <c r="F104" s="40">
        <f>'Statutory entitlements'!E106</f>
        <v>0</v>
      </c>
      <c r="G104" s="38">
        <f>'Statutory entitlements'!T106</f>
        <v>0</v>
      </c>
      <c r="H104" s="93">
        <f>'Statutory entitlements'!F106</f>
        <v>0</v>
      </c>
      <c r="I104" s="40">
        <f>'Statutory entitlements'!G106</f>
        <v>0</v>
      </c>
      <c r="J104" s="40">
        <f>'Statutory entitlements'!S106</f>
        <v>0</v>
      </c>
      <c r="K104" s="41">
        <f>'Statutory entitlements'!BC106*'Statutory entitlements'!Q106</f>
        <v>0</v>
      </c>
      <c r="L104" s="41">
        <f>'Statutory entitlements'!X106</f>
        <v>0</v>
      </c>
      <c r="M104" s="41">
        <f t="shared" si="2"/>
        <v>0</v>
      </c>
      <c r="N104" s="41">
        <f>'Statutory entitlements'!Y106</f>
        <v>0</v>
      </c>
      <c r="O104" s="41">
        <f t="shared" si="3"/>
        <v>0</v>
      </c>
    </row>
    <row r="105" spans="2:15" s="28" customFormat="1" ht="16.5" x14ac:dyDescent="0.25">
      <c r="B105" s="38">
        <f>'Statutory entitlements'!A107</f>
        <v>0</v>
      </c>
      <c r="C105" s="38">
        <f>'Statutory entitlements'!B107</f>
        <v>0</v>
      </c>
      <c r="D105" s="38">
        <f>'Statutory entitlements'!C107</f>
        <v>0</v>
      </c>
      <c r="E105" s="39">
        <f>'Statutory entitlements'!D107</f>
        <v>0</v>
      </c>
      <c r="F105" s="40">
        <f>'Statutory entitlements'!E107</f>
        <v>0</v>
      </c>
      <c r="G105" s="38">
        <f>'Statutory entitlements'!T107</f>
        <v>0</v>
      </c>
      <c r="H105" s="93">
        <f>'Statutory entitlements'!F107</f>
        <v>0</v>
      </c>
      <c r="I105" s="40">
        <f>'Statutory entitlements'!G107</f>
        <v>0</v>
      </c>
      <c r="J105" s="40">
        <f>'Statutory entitlements'!S107</f>
        <v>0</v>
      </c>
      <c r="K105" s="41">
        <f>'Statutory entitlements'!BC107*'Statutory entitlements'!Q107</f>
        <v>0</v>
      </c>
      <c r="L105" s="41">
        <f>'Statutory entitlements'!X107</f>
        <v>0</v>
      </c>
      <c r="M105" s="41">
        <f t="shared" si="2"/>
        <v>0</v>
      </c>
      <c r="N105" s="41">
        <f>'Statutory entitlements'!Y107</f>
        <v>0</v>
      </c>
      <c r="O105" s="41">
        <f t="shared" si="3"/>
        <v>0</v>
      </c>
    </row>
    <row r="106" spans="2:15" s="28" customFormat="1" ht="16.5" x14ac:dyDescent="0.25">
      <c r="B106" s="38">
        <f>'Statutory entitlements'!A108</f>
        <v>0</v>
      </c>
      <c r="C106" s="38">
        <f>'Statutory entitlements'!B108</f>
        <v>0</v>
      </c>
      <c r="D106" s="38">
        <f>'Statutory entitlements'!C108</f>
        <v>0</v>
      </c>
      <c r="E106" s="39">
        <f>'Statutory entitlements'!D108</f>
        <v>0</v>
      </c>
      <c r="F106" s="40">
        <f>'Statutory entitlements'!E108</f>
        <v>0</v>
      </c>
      <c r="G106" s="38">
        <f>'Statutory entitlements'!T108</f>
        <v>0</v>
      </c>
      <c r="H106" s="93">
        <f>'Statutory entitlements'!F108</f>
        <v>0</v>
      </c>
      <c r="I106" s="40">
        <f>'Statutory entitlements'!G108</f>
        <v>0</v>
      </c>
      <c r="J106" s="40">
        <f>'Statutory entitlements'!S108</f>
        <v>0</v>
      </c>
      <c r="K106" s="41">
        <f>'Statutory entitlements'!BC108*'Statutory entitlements'!Q108</f>
        <v>0</v>
      </c>
      <c r="L106" s="41">
        <f>'Statutory entitlements'!X108</f>
        <v>0</v>
      </c>
      <c r="M106" s="41">
        <f t="shared" si="2"/>
        <v>0</v>
      </c>
      <c r="N106" s="41">
        <f>'Statutory entitlements'!Y108</f>
        <v>0</v>
      </c>
      <c r="O106" s="41">
        <f t="shared" si="3"/>
        <v>0</v>
      </c>
    </row>
    <row r="107" spans="2:15" s="28" customFormat="1" ht="16.5" x14ac:dyDescent="0.25">
      <c r="B107" s="38">
        <f>'Statutory entitlements'!A109</f>
        <v>0</v>
      </c>
      <c r="C107" s="38">
        <f>'Statutory entitlements'!B109</f>
        <v>0</v>
      </c>
      <c r="D107" s="38">
        <f>'Statutory entitlements'!C109</f>
        <v>0</v>
      </c>
      <c r="E107" s="39">
        <f>'Statutory entitlements'!D109</f>
        <v>0</v>
      </c>
      <c r="F107" s="40">
        <f>'Statutory entitlements'!E109</f>
        <v>0</v>
      </c>
      <c r="G107" s="38">
        <f>'Statutory entitlements'!T109</f>
        <v>0</v>
      </c>
      <c r="H107" s="93">
        <f>'Statutory entitlements'!F109</f>
        <v>0</v>
      </c>
      <c r="I107" s="40">
        <f>'Statutory entitlements'!G109</f>
        <v>0</v>
      </c>
      <c r="J107" s="40">
        <f>'Statutory entitlements'!S109</f>
        <v>0</v>
      </c>
      <c r="K107" s="41">
        <f>'Statutory entitlements'!BC109*'Statutory entitlements'!Q109</f>
        <v>0</v>
      </c>
      <c r="L107" s="41">
        <f>'Statutory entitlements'!X109</f>
        <v>0</v>
      </c>
      <c r="M107" s="41">
        <f t="shared" si="2"/>
        <v>0</v>
      </c>
      <c r="N107" s="41">
        <f>'Statutory entitlements'!Y109</f>
        <v>0</v>
      </c>
      <c r="O107" s="41">
        <f t="shared" si="3"/>
        <v>0</v>
      </c>
    </row>
    <row r="108" spans="2:15" s="28" customFormat="1" ht="16.5" x14ac:dyDescent="0.25">
      <c r="B108" s="38">
        <f>'Statutory entitlements'!A110</f>
        <v>0</v>
      </c>
      <c r="C108" s="38">
        <f>'Statutory entitlements'!B110</f>
        <v>0</v>
      </c>
      <c r="D108" s="38">
        <f>'Statutory entitlements'!C110</f>
        <v>0</v>
      </c>
      <c r="E108" s="39">
        <f>'Statutory entitlements'!D110</f>
        <v>0</v>
      </c>
      <c r="F108" s="40">
        <f>'Statutory entitlements'!E110</f>
        <v>0</v>
      </c>
      <c r="G108" s="38">
        <f>'Statutory entitlements'!T110</f>
        <v>0</v>
      </c>
      <c r="H108" s="93">
        <f>'Statutory entitlements'!F110</f>
        <v>0</v>
      </c>
      <c r="I108" s="40">
        <f>'Statutory entitlements'!G110</f>
        <v>0</v>
      </c>
      <c r="J108" s="40">
        <f>'Statutory entitlements'!S110</f>
        <v>0</v>
      </c>
      <c r="K108" s="41">
        <f>'Statutory entitlements'!BC110*'Statutory entitlements'!Q110</f>
        <v>0</v>
      </c>
      <c r="L108" s="41">
        <f>'Statutory entitlements'!X110</f>
        <v>0</v>
      </c>
      <c r="M108" s="41">
        <f t="shared" si="2"/>
        <v>0</v>
      </c>
      <c r="N108" s="41">
        <f>'Statutory entitlements'!Y110</f>
        <v>0</v>
      </c>
      <c r="O108" s="41">
        <f t="shared" si="3"/>
        <v>0</v>
      </c>
    </row>
    <row r="109" spans="2:15" s="28" customFormat="1" ht="16.5" x14ac:dyDescent="0.25">
      <c r="B109" s="38">
        <f>'Statutory entitlements'!A111</f>
        <v>0</v>
      </c>
      <c r="C109" s="38">
        <f>'Statutory entitlements'!B111</f>
        <v>0</v>
      </c>
      <c r="D109" s="38">
        <f>'Statutory entitlements'!C111</f>
        <v>0</v>
      </c>
      <c r="E109" s="39">
        <f>'Statutory entitlements'!D111</f>
        <v>0</v>
      </c>
      <c r="F109" s="40">
        <f>'Statutory entitlements'!E111</f>
        <v>0</v>
      </c>
      <c r="G109" s="38">
        <f>'Statutory entitlements'!T111</f>
        <v>0</v>
      </c>
      <c r="H109" s="93">
        <f>'Statutory entitlements'!F111</f>
        <v>0</v>
      </c>
      <c r="I109" s="40">
        <f>'Statutory entitlements'!G111</f>
        <v>0</v>
      </c>
      <c r="J109" s="40">
        <f>'Statutory entitlements'!S111</f>
        <v>0</v>
      </c>
      <c r="K109" s="41">
        <f>'Statutory entitlements'!BC111*'Statutory entitlements'!Q111</f>
        <v>0</v>
      </c>
      <c r="L109" s="41">
        <f>'Statutory entitlements'!X111</f>
        <v>0</v>
      </c>
      <c r="M109" s="41">
        <f t="shared" si="2"/>
        <v>0</v>
      </c>
      <c r="N109" s="41">
        <f>'Statutory entitlements'!Y111</f>
        <v>0</v>
      </c>
      <c r="O109" s="41">
        <f t="shared" si="3"/>
        <v>0</v>
      </c>
    </row>
    <row r="110" spans="2:15" s="28" customFormat="1" ht="16.5" x14ac:dyDescent="0.25">
      <c r="B110" s="38">
        <f>'Statutory entitlements'!A112</f>
        <v>0</v>
      </c>
      <c r="C110" s="38">
        <f>'Statutory entitlements'!B112</f>
        <v>0</v>
      </c>
      <c r="D110" s="38">
        <f>'Statutory entitlements'!C112</f>
        <v>0</v>
      </c>
      <c r="E110" s="39">
        <f>'Statutory entitlements'!D112</f>
        <v>0</v>
      </c>
      <c r="F110" s="40">
        <f>'Statutory entitlements'!E112</f>
        <v>0</v>
      </c>
      <c r="G110" s="38">
        <f>'Statutory entitlements'!T112</f>
        <v>0</v>
      </c>
      <c r="H110" s="93">
        <f>'Statutory entitlements'!F112</f>
        <v>0</v>
      </c>
      <c r="I110" s="40">
        <f>'Statutory entitlements'!G112</f>
        <v>0</v>
      </c>
      <c r="J110" s="40">
        <f>'Statutory entitlements'!S112</f>
        <v>0</v>
      </c>
      <c r="K110" s="41">
        <f>'Statutory entitlements'!BC112*'Statutory entitlements'!Q112</f>
        <v>0</v>
      </c>
      <c r="L110" s="41">
        <f>'Statutory entitlements'!X112</f>
        <v>0</v>
      </c>
      <c r="M110" s="41">
        <f t="shared" si="2"/>
        <v>0</v>
      </c>
      <c r="N110" s="41">
        <f>'Statutory entitlements'!Y112</f>
        <v>0</v>
      </c>
      <c r="O110" s="41">
        <f t="shared" si="3"/>
        <v>0</v>
      </c>
    </row>
    <row r="111" spans="2:15" s="28" customFormat="1" ht="16.5" x14ac:dyDescent="0.25">
      <c r="B111" s="38">
        <f>'Statutory entitlements'!A113</f>
        <v>0</v>
      </c>
      <c r="C111" s="38">
        <f>'Statutory entitlements'!B113</f>
        <v>0</v>
      </c>
      <c r="D111" s="38">
        <f>'Statutory entitlements'!C113</f>
        <v>0</v>
      </c>
      <c r="E111" s="39">
        <f>'Statutory entitlements'!D113</f>
        <v>0</v>
      </c>
      <c r="F111" s="40">
        <f>'Statutory entitlements'!E113</f>
        <v>0</v>
      </c>
      <c r="G111" s="38">
        <f>'Statutory entitlements'!T113</f>
        <v>0</v>
      </c>
      <c r="H111" s="93">
        <f>'Statutory entitlements'!F113</f>
        <v>0</v>
      </c>
      <c r="I111" s="40">
        <f>'Statutory entitlements'!G113</f>
        <v>0</v>
      </c>
      <c r="J111" s="40">
        <f>'Statutory entitlements'!S113</f>
        <v>0</v>
      </c>
      <c r="K111" s="41">
        <f>'Statutory entitlements'!BC113*'Statutory entitlements'!Q113</f>
        <v>0</v>
      </c>
      <c r="L111" s="41">
        <f>'Statutory entitlements'!X113</f>
        <v>0</v>
      </c>
      <c r="M111" s="41">
        <f t="shared" si="2"/>
        <v>0</v>
      </c>
      <c r="N111" s="41">
        <f>'Statutory entitlements'!Y113</f>
        <v>0</v>
      </c>
      <c r="O111" s="41">
        <f t="shared" si="3"/>
        <v>0</v>
      </c>
    </row>
    <row r="112" spans="2:15" s="28" customFormat="1" ht="16.5" x14ac:dyDescent="0.25">
      <c r="B112" s="38">
        <f>'Statutory entitlements'!A114</f>
        <v>0</v>
      </c>
      <c r="C112" s="38">
        <f>'Statutory entitlements'!B114</f>
        <v>0</v>
      </c>
      <c r="D112" s="38">
        <f>'Statutory entitlements'!C114</f>
        <v>0</v>
      </c>
      <c r="E112" s="39">
        <f>'Statutory entitlements'!D114</f>
        <v>0</v>
      </c>
      <c r="F112" s="40">
        <f>'Statutory entitlements'!E114</f>
        <v>0</v>
      </c>
      <c r="G112" s="38">
        <f>'Statutory entitlements'!T114</f>
        <v>0</v>
      </c>
      <c r="H112" s="93">
        <f>'Statutory entitlements'!F114</f>
        <v>0</v>
      </c>
      <c r="I112" s="40">
        <f>'Statutory entitlements'!G114</f>
        <v>0</v>
      </c>
      <c r="J112" s="40">
        <f>'Statutory entitlements'!S114</f>
        <v>0</v>
      </c>
      <c r="K112" s="41">
        <f>'Statutory entitlements'!BC114*'Statutory entitlements'!Q114</f>
        <v>0</v>
      </c>
      <c r="L112" s="41">
        <f>'Statutory entitlements'!X114</f>
        <v>0</v>
      </c>
      <c r="M112" s="41">
        <f t="shared" si="2"/>
        <v>0</v>
      </c>
      <c r="N112" s="41">
        <f>'Statutory entitlements'!Y114</f>
        <v>0</v>
      </c>
      <c r="O112" s="41">
        <f t="shared" si="3"/>
        <v>0</v>
      </c>
    </row>
    <row r="113" spans="2:15" s="28" customFormat="1" ht="16.5" x14ac:dyDescent="0.25">
      <c r="B113" s="38">
        <f>'Statutory entitlements'!A115</f>
        <v>0</v>
      </c>
      <c r="C113" s="38">
        <f>'Statutory entitlements'!B115</f>
        <v>0</v>
      </c>
      <c r="D113" s="38">
        <f>'Statutory entitlements'!C115</f>
        <v>0</v>
      </c>
      <c r="E113" s="39">
        <f>'Statutory entitlements'!D115</f>
        <v>0</v>
      </c>
      <c r="F113" s="40">
        <f>'Statutory entitlements'!E115</f>
        <v>0</v>
      </c>
      <c r="G113" s="38">
        <f>'Statutory entitlements'!T115</f>
        <v>0</v>
      </c>
      <c r="H113" s="93">
        <f>'Statutory entitlements'!F115</f>
        <v>0</v>
      </c>
      <c r="I113" s="40">
        <f>'Statutory entitlements'!G115</f>
        <v>0</v>
      </c>
      <c r="J113" s="40">
        <f>'Statutory entitlements'!S115</f>
        <v>0</v>
      </c>
      <c r="K113" s="41">
        <f>'Statutory entitlements'!BC115*'Statutory entitlements'!Q115</f>
        <v>0</v>
      </c>
      <c r="L113" s="41">
        <f>'Statutory entitlements'!X115</f>
        <v>0</v>
      </c>
      <c r="M113" s="41">
        <f t="shared" si="2"/>
        <v>0</v>
      </c>
      <c r="N113" s="41">
        <f>'Statutory entitlements'!Y115</f>
        <v>0</v>
      </c>
      <c r="O113" s="41">
        <f t="shared" si="3"/>
        <v>0</v>
      </c>
    </row>
    <row r="114" spans="2:15" s="28" customFormat="1" ht="16.5" x14ac:dyDescent="0.25">
      <c r="B114" s="38">
        <f>'Statutory entitlements'!A116</f>
        <v>0</v>
      </c>
      <c r="C114" s="38">
        <f>'Statutory entitlements'!B116</f>
        <v>0</v>
      </c>
      <c r="D114" s="38">
        <f>'Statutory entitlements'!C116</f>
        <v>0</v>
      </c>
      <c r="E114" s="39">
        <f>'Statutory entitlements'!D116</f>
        <v>0</v>
      </c>
      <c r="F114" s="40">
        <f>'Statutory entitlements'!E116</f>
        <v>0</v>
      </c>
      <c r="G114" s="38">
        <f>'Statutory entitlements'!T116</f>
        <v>0</v>
      </c>
      <c r="H114" s="93">
        <f>'Statutory entitlements'!F116</f>
        <v>0</v>
      </c>
      <c r="I114" s="40">
        <f>'Statutory entitlements'!G116</f>
        <v>0</v>
      </c>
      <c r="J114" s="40">
        <f>'Statutory entitlements'!S116</f>
        <v>0</v>
      </c>
      <c r="K114" s="41">
        <f>'Statutory entitlements'!BC116*'Statutory entitlements'!Q116</f>
        <v>0</v>
      </c>
      <c r="L114" s="41">
        <f>'Statutory entitlements'!X116</f>
        <v>0</v>
      </c>
      <c r="M114" s="41">
        <f t="shared" si="2"/>
        <v>0</v>
      </c>
      <c r="N114" s="41">
        <f>'Statutory entitlements'!Y116</f>
        <v>0</v>
      </c>
      <c r="O114" s="41">
        <f t="shared" si="3"/>
        <v>0</v>
      </c>
    </row>
    <row r="115" spans="2:15" s="28" customFormat="1" ht="16.5" x14ac:dyDescent="0.25">
      <c r="B115" s="38">
        <f>'Statutory entitlements'!A117</f>
        <v>0</v>
      </c>
      <c r="C115" s="38">
        <f>'Statutory entitlements'!B117</f>
        <v>0</v>
      </c>
      <c r="D115" s="38">
        <f>'Statutory entitlements'!C117</f>
        <v>0</v>
      </c>
      <c r="E115" s="39">
        <f>'Statutory entitlements'!D117</f>
        <v>0</v>
      </c>
      <c r="F115" s="40">
        <f>'Statutory entitlements'!E117</f>
        <v>0</v>
      </c>
      <c r="G115" s="38">
        <f>'Statutory entitlements'!T117</f>
        <v>0</v>
      </c>
      <c r="H115" s="93">
        <f>'Statutory entitlements'!F117</f>
        <v>0</v>
      </c>
      <c r="I115" s="40">
        <f>'Statutory entitlements'!G117</f>
        <v>0</v>
      </c>
      <c r="J115" s="40">
        <f>'Statutory entitlements'!S117</f>
        <v>0</v>
      </c>
      <c r="K115" s="41">
        <f>'Statutory entitlements'!BC117*'Statutory entitlements'!Q117</f>
        <v>0</v>
      </c>
      <c r="L115" s="41">
        <f>'Statutory entitlements'!X117</f>
        <v>0</v>
      </c>
      <c r="M115" s="41">
        <f t="shared" si="2"/>
        <v>0</v>
      </c>
      <c r="N115" s="41">
        <f>'Statutory entitlements'!Y117</f>
        <v>0</v>
      </c>
      <c r="O115" s="41">
        <f t="shared" si="3"/>
        <v>0</v>
      </c>
    </row>
    <row r="116" spans="2:15" s="28" customFormat="1" ht="16.5" x14ac:dyDescent="0.25">
      <c r="B116" s="38">
        <f>'Statutory entitlements'!A118</f>
        <v>0</v>
      </c>
      <c r="C116" s="38">
        <f>'Statutory entitlements'!B118</f>
        <v>0</v>
      </c>
      <c r="D116" s="38">
        <f>'Statutory entitlements'!C118</f>
        <v>0</v>
      </c>
      <c r="E116" s="39">
        <f>'Statutory entitlements'!D118</f>
        <v>0</v>
      </c>
      <c r="F116" s="40">
        <f>'Statutory entitlements'!E118</f>
        <v>0</v>
      </c>
      <c r="G116" s="38">
        <f>'Statutory entitlements'!T118</f>
        <v>0</v>
      </c>
      <c r="H116" s="93">
        <f>'Statutory entitlements'!F118</f>
        <v>0</v>
      </c>
      <c r="I116" s="40">
        <f>'Statutory entitlements'!G118</f>
        <v>0</v>
      </c>
      <c r="J116" s="40">
        <f>'Statutory entitlements'!S118</f>
        <v>0</v>
      </c>
      <c r="K116" s="41">
        <f>'Statutory entitlements'!BC118*'Statutory entitlements'!Q118</f>
        <v>0</v>
      </c>
      <c r="L116" s="41">
        <f>'Statutory entitlements'!X118</f>
        <v>0</v>
      </c>
      <c r="M116" s="41">
        <f t="shared" si="2"/>
        <v>0</v>
      </c>
      <c r="N116" s="41">
        <f>'Statutory entitlements'!Y118</f>
        <v>0</v>
      </c>
      <c r="O116" s="41">
        <f t="shared" si="3"/>
        <v>0</v>
      </c>
    </row>
    <row r="117" spans="2:15" s="28" customFormat="1" ht="16.5" x14ac:dyDescent="0.25">
      <c r="B117" s="38">
        <f>'Statutory entitlements'!A119</f>
        <v>0</v>
      </c>
      <c r="C117" s="38">
        <f>'Statutory entitlements'!B119</f>
        <v>0</v>
      </c>
      <c r="D117" s="38">
        <f>'Statutory entitlements'!C119</f>
        <v>0</v>
      </c>
      <c r="E117" s="39">
        <f>'Statutory entitlements'!D119</f>
        <v>0</v>
      </c>
      <c r="F117" s="40">
        <f>'Statutory entitlements'!E119</f>
        <v>0</v>
      </c>
      <c r="G117" s="38">
        <f>'Statutory entitlements'!T119</f>
        <v>0</v>
      </c>
      <c r="H117" s="93">
        <f>'Statutory entitlements'!F119</f>
        <v>0</v>
      </c>
      <c r="I117" s="40">
        <f>'Statutory entitlements'!G119</f>
        <v>0</v>
      </c>
      <c r="J117" s="40">
        <f>'Statutory entitlements'!S119</f>
        <v>0</v>
      </c>
      <c r="K117" s="41">
        <f>'Statutory entitlements'!BC119*'Statutory entitlements'!Q119</f>
        <v>0</v>
      </c>
      <c r="L117" s="41">
        <f>'Statutory entitlements'!X119</f>
        <v>0</v>
      </c>
      <c r="M117" s="41">
        <f t="shared" si="2"/>
        <v>0</v>
      </c>
      <c r="N117" s="41">
        <f>'Statutory entitlements'!Y119</f>
        <v>0</v>
      </c>
      <c r="O117" s="41">
        <f t="shared" si="3"/>
        <v>0</v>
      </c>
    </row>
    <row r="118" spans="2:15" s="28" customFormat="1" ht="16.5" x14ac:dyDescent="0.25">
      <c r="B118" s="38">
        <f>'Statutory entitlements'!A120</f>
        <v>0</v>
      </c>
      <c r="C118" s="38">
        <f>'Statutory entitlements'!B120</f>
        <v>0</v>
      </c>
      <c r="D118" s="38">
        <f>'Statutory entitlements'!C120</f>
        <v>0</v>
      </c>
      <c r="E118" s="39">
        <f>'Statutory entitlements'!D120</f>
        <v>0</v>
      </c>
      <c r="F118" s="40">
        <f>'Statutory entitlements'!E120</f>
        <v>0</v>
      </c>
      <c r="G118" s="38">
        <f>'Statutory entitlements'!T120</f>
        <v>0</v>
      </c>
      <c r="H118" s="93">
        <f>'Statutory entitlements'!F120</f>
        <v>0</v>
      </c>
      <c r="I118" s="40">
        <f>'Statutory entitlements'!G120</f>
        <v>0</v>
      </c>
      <c r="J118" s="40">
        <f>'Statutory entitlements'!S120</f>
        <v>0</v>
      </c>
      <c r="K118" s="41">
        <f>'Statutory entitlements'!BC120*'Statutory entitlements'!Q120</f>
        <v>0</v>
      </c>
      <c r="L118" s="41">
        <f>'Statutory entitlements'!X120</f>
        <v>0</v>
      </c>
      <c r="M118" s="41">
        <f t="shared" si="2"/>
        <v>0</v>
      </c>
      <c r="N118" s="41">
        <f>'Statutory entitlements'!Y120</f>
        <v>0</v>
      </c>
      <c r="O118" s="41">
        <f t="shared" si="3"/>
        <v>0</v>
      </c>
    </row>
    <row r="119" spans="2:15" s="28" customFormat="1" ht="16.5" x14ac:dyDescent="0.25">
      <c r="B119" s="38">
        <f>'Statutory entitlements'!A121</f>
        <v>0</v>
      </c>
      <c r="C119" s="38">
        <f>'Statutory entitlements'!B121</f>
        <v>0</v>
      </c>
      <c r="D119" s="38">
        <f>'Statutory entitlements'!C121</f>
        <v>0</v>
      </c>
      <c r="E119" s="39">
        <f>'Statutory entitlements'!D121</f>
        <v>0</v>
      </c>
      <c r="F119" s="40">
        <f>'Statutory entitlements'!E121</f>
        <v>0</v>
      </c>
      <c r="G119" s="38">
        <f>'Statutory entitlements'!T121</f>
        <v>0</v>
      </c>
      <c r="H119" s="93">
        <f>'Statutory entitlements'!F121</f>
        <v>0</v>
      </c>
      <c r="I119" s="40">
        <f>'Statutory entitlements'!G121</f>
        <v>0</v>
      </c>
      <c r="J119" s="40">
        <f>'Statutory entitlements'!S121</f>
        <v>0</v>
      </c>
      <c r="K119" s="41">
        <f>'Statutory entitlements'!BC121*'Statutory entitlements'!Q121</f>
        <v>0</v>
      </c>
      <c r="L119" s="41">
        <f>'Statutory entitlements'!X121</f>
        <v>0</v>
      </c>
      <c r="M119" s="41">
        <f t="shared" si="2"/>
        <v>0</v>
      </c>
      <c r="N119" s="41">
        <f>'Statutory entitlements'!Y121</f>
        <v>0</v>
      </c>
      <c r="O119" s="41">
        <f t="shared" si="3"/>
        <v>0</v>
      </c>
    </row>
    <row r="120" spans="2:15" s="28" customFormat="1" ht="16.5" x14ac:dyDescent="0.25">
      <c r="B120" s="38">
        <f>'Statutory entitlements'!A122</f>
        <v>0</v>
      </c>
      <c r="C120" s="38">
        <f>'Statutory entitlements'!B122</f>
        <v>0</v>
      </c>
      <c r="D120" s="38">
        <f>'Statutory entitlements'!C122</f>
        <v>0</v>
      </c>
      <c r="E120" s="39">
        <f>'Statutory entitlements'!D122</f>
        <v>0</v>
      </c>
      <c r="F120" s="40">
        <f>'Statutory entitlements'!E122</f>
        <v>0</v>
      </c>
      <c r="G120" s="38">
        <f>'Statutory entitlements'!T122</f>
        <v>0</v>
      </c>
      <c r="H120" s="93">
        <f>'Statutory entitlements'!F122</f>
        <v>0</v>
      </c>
      <c r="I120" s="40">
        <f>'Statutory entitlements'!G122</f>
        <v>0</v>
      </c>
      <c r="J120" s="40">
        <f>'Statutory entitlements'!S122</f>
        <v>0</v>
      </c>
      <c r="K120" s="41">
        <f>'Statutory entitlements'!BC122*'Statutory entitlements'!Q122</f>
        <v>0</v>
      </c>
      <c r="L120" s="41">
        <f>'Statutory entitlements'!X122</f>
        <v>0</v>
      </c>
      <c r="M120" s="41">
        <f t="shared" si="2"/>
        <v>0</v>
      </c>
      <c r="N120" s="41">
        <f>'Statutory entitlements'!Y122</f>
        <v>0</v>
      </c>
      <c r="O120" s="41">
        <f t="shared" si="3"/>
        <v>0</v>
      </c>
    </row>
    <row r="121" spans="2:15" s="28" customFormat="1" ht="16.5" x14ac:dyDescent="0.25">
      <c r="B121" s="38">
        <f>'Statutory entitlements'!A123</f>
        <v>0</v>
      </c>
      <c r="C121" s="38">
        <f>'Statutory entitlements'!B123</f>
        <v>0</v>
      </c>
      <c r="D121" s="38">
        <f>'Statutory entitlements'!C123</f>
        <v>0</v>
      </c>
      <c r="E121" s="39">
        <f>'Statutory entitlements'!D123</f>
        <v>0</v>
      </c>
      <c r="F121" s="40">
        <f>'Statutory entitlements'!E123</f>
        <v>0</v>
      </c>
      <c r="G121" s="38">
        <f>'Statutory entitlements'!T123</f>
        <v>0</v>
      </c>
      <c r="H121" s="93">
        <f>'Statutory entitlements'!F123</f>
        <v>0</v>
      </c>
      <c r="I121" s="40">
        <f>'Statutory entitlements'!G123</f>
        <v>0</v>
      </c>
      <c r="J121" s="40">
        <f>'Statutory entitlements'!S123</f>
        <v>0</v>
      </c>
      <c r="K121" s="41">
        <f>'Statutory entitlements'!BC123*'Statutory entitlements'!Q123</f>
        <v>0</v>
      </c>
      <c r="L121" s="41">
        <f>'Statutory entitlements'!X123</f>
        <v>0</v>
      </c>
      <c r="M121" s="41">
        <f t="shared" si="2"/>
        <v>0</v>
      </c>
      <c r="N121" s="41">
        <f>'Statutory entitlements'!Y123</f>
        <v>0</v>
      </c>
      <c r="O121" s="41">
        <f t="shared" si="3"/>
        <v>0</v>
      </c>
    </row>
    <row r="122" spans="2:15" s="28" customFormat="1" ht="16.5" x14ac:dyDescent="0.25">
      <c r="B122" s="38">
        <f>'Statutory entitlements'!A124</f>
        <v>0</v>
      </c>
      <c r="C122" s="38">
        <f>'Statutory entitlements'!B124</f>
        <v>0</v>
      </c>
      <c r="D122" s="38">
        <f>'Statutory entitlements'!C124</f>
        <v>0</v>
      </c>
      <c r="E122" s="39">
        <f>'Statutory entitlements'!D124</f>
        <v>0</v>
      </c>
      <c r="F122" s="40">
        <f>'Statutory entitlements'!E124</f>
        <v>0</v>
      </c>
      <c r="G122" s="38">
        <f>'Statutory entitlements'!T124</f>
        <v>0</v>
      </c>
      <c r="H122" s="93">
        <f>'Statutory entitlements'!F124</f>
        <v>0</v>
      </c>
      <c r="I122" s="40">
        <f>'Statutory entitlements'!G124</f>
        <v>0</v>
      </c>
      <c r="J122" s="40">
        <f>'Statutory entitlements'!S124</f>
        <v>0</v>
      </c>
      <c r="K122" s="41">
        <f>'Statutory entitlements'!BC124*'Statutory entitlements'!Q124</f>
        <v>0</v>
      </c>
      <c r="L122" s="41">
        <f>'Statutory entitlements'!X124</f>
        <v>0</v>
      </c>
      <c r="M122" s="41">
        <f t="shared" si="2"/>
        <v>0</v>
      </c>
      <c r="N122" s="41">
        <f>'Statutory entitlements'!Y124</f>
        <v>0</v>
      </c>
      <c r="O122" s="41">
        <f t="shared" si="3"/>
        <v>0</v>
      </c>
    </row>
    <row r="123" spans="2:15" s="28" customFormat="1" ht="16.5" x14ac:dyDescent="0.25">
      <c r="B123" s="38">
        <f>'Statutory entitlements'!A125</f>
        <v>0</v>
      </c>
      <c r="C123" s="38">
        <f>'Statutory entitlements'!B125</f>
        <v>0</v>
      </c>
      <c r="D123" s="38">
        <f>'Statutory entitlements'!C125</f>
        <v>0</v>
      </c>
      <c r="E123" s="39">
        <f>'Statutory entitlements'!D125</f>
        <v>0</v>
      </c>
      <c r="F123" s="40">
        <f>'Statutory entitlements'!E125</f>
        <v>0</v>
      </c>
      <c r="G123" s="38">
        <f>'Statutory entitlements'!T125</f>
        <v>0</v>
      </c>
      <c r="H123" s="93">
        <f>'Statutory entitlements'!F125</f>
        <v>0</v>
      </c>
      <c r="I123" s="40">
        <f>'Statutory entitlements'!G125</f>
        <v>0</v>
      </c>
      <c r="J123" s="40">
        <f>'Statutory entitlements'!S125</f>
        <v>0</v>
      </c>
      <c r="K123" s="41">
        <f>'Statutory entitlements'!BC125*'Statutory entitlements'!Q125</f>
        <v>0</v>
      </c>
      <c r="L123" s="41">
        <f>'Statutory entitlements'!X125</f>
        <v>0</v>
      </c>
      <c r="M123" s="41">
        <f t="shared" si="2"/>
        <v>0</v>
      </c>
      <c r="N123" s="41">
        <f>'Statutory entitlements'!Y125</f>
        <v>0</v>
      </c>
      <c r="O123" s="41">
        <f t="shared" si="3"/>
        <v>0</v>
      </c>
    </row>
    <row r="124" spans="2:15" s="28" customFormat="1" ht="16.5" x14ac:dyDescent="0.25">
      <c r="B124" s="38">
        <f>'Statutory entitlements'!A126</f>
        <v>0</v>
      </c>
      <c r="C124" s="38">
        <f>'Statutory entitlements'!B126</f>
        <v>0</v>
      </c>
      <c r="D124" s="38">
        <f>'Statutory entitlements'!C126</f>
        <v>0</v>
      </c>
      <c r="E124" s="39">
        <f>'Statutory entitlements'!D126</f>
        <v>0</v>
      </c>
      <c r="F124" s="40">
        <f>'Statutory entitlements'!E126</f>
        <v>0</v>
      </c>
      <c r="G124" s="38">
        <f>'Statutory entitlements'!T126</f>
        <v>0</v>
      </c>
      <c r="H124" s="93">
        <f>'Statutory entitlements'!F126</f>
        <v>0</v>
      </c>
      <c r="I124" s="40">
        <f>'Statutory entitlements'!G126</f>
        <v>0</v>
      </c>
      <c r="J124" s="40">
        <f>'Statutory entitlements'!S126</f>
        <v>0</v>
      </c>
      <c r="K124" s="41">
        <f>'Statutory entitlements'!BC126*'Statutory entitlements'!Q126</f>
        <v>0</v>
      </c>
      <c r="L124" s="41">
        <f>'Statutory entitlements'!X126</f>
        <v>0</v>
      </c>
      <c r="M124" s="41">
        <f t="shared" si="2"/>
        <v>0</v>
      </c>
      <c r="N124" s="41">
        <f>'Statutory entitlements'!Y126</f>
        <v>0</v>
      </c>
      <c r="O124" s="41">
        <f t="shared" si="3"/>
        <v>0</v>
      </c>
    </row>
    <row r="125" spans="2:15" s="28" customFormat="1" ht="16.5" x14ac:dyDescent="0.25">
      <c r="B125" s="38">
        <f>'Statutory entitlements'!A127</f>
        <v>0</v>
      </c>
      <c r="C125" s="38">
        <f>'Statutory entitlements'!B127</f>
        <v>0</v>
      </c>
      <c r="D125" s="38">
        <f>'Statutory entitlements'!C127</f>
        <v>0</v>
      </c>
      <c r="E125" s="39">
        <f>'Statutory entitlements'!D127</f>
        <v>0</v>
      </c>
      <c r="F125" s="40">
        <f>'Statutory entitlements'!E127</f>
        <v>0</v>
      </c>
      <c r="G125" s="38">
        <f>'Statutory entitlements'!T127</f>
        <v>0</v>
      </c>
      <c r="H125" s="93">
        <f>'Statutory entitlements'!F127</f>
        <v>0</v>
      </c>
      <c r="I125" s="40">
        <f>'Statutory entitlements'!G127</f>
        <v>0</v>
      </c>
      <c r="J125" s="40">
        <f>'Statutory entitlements'!S127</f>
        <v>0</v>
      </c>
      <c r="K125" s="41">
        <f>'Statutory entitlements'!BC127*'Statutory entitlements'!Q127</f>
        <v>0</v>
      </c>
      <c r="L125" s="41">
        <f>'Statutory entitlements'!X127</f>
        <v>0</v>
      </c>
      <c r="M125" s="41">
        <f t="shared" si="2"/>
        <v>0</v>
      </c>
      <c r="N125" s="41">
        <f>'Statutory entitlements'!Y127</f>
        <v>0</v>
      </c>
      <c r="O125" s="41">
        <f t="shared" si="3"/>
        <v>0</v>
      </c>
    </row>
    <row r="126" spans="2:15" s="28" customFormat="1" ht="16.5" x14ac:dyDescent="0.25">
      <c r="B126" s="38">
        <f>'Statutory entitlements'!A128</f>
        <v>0</v>
      </c>
      <c r="C126" s="38">
        <f>'Statutory entitlements'!B128</f>
        <v>0</v>
      </c>
      <c r="D126" s="38">
        <f>'Statutory entitlements'!C128</f>
        <v>0</v>
      </c>
      <c r="E126" s="39">
        <f>'Statutory entitlements'!D128</f>
        <v>0</v>
      </c>
      <c r="F126" s="40">
        <f>'Statutory entitlements'!E128</f>
        <v>0</v>
      </c>
      <c r="G126" s="38">
        <f>'Statutory entitlements'!T128</f>
        <v>0</v>
      </c>
      <c r="H126" s="93">
        <f>'Statutory entitlements'!F128</f>
        <v>0</v>
      </c>
      <c r="I126" s="40">
        <f>'Statutory entitlements'!G128</f>
        <v>0</v>
      </c>
      <c r="J126" s="40">
        <f>'Statutory entitlements'!S128</f>
        <v>0</v>
      </c>
      <c r="K126" s="41">
        <f>'Statutory entitlements'!BC128*'Statutory entitlements'!Q128</f>
        <v>0</v>
      </c>
      <c r="L126" s="41">
        <f>'Statutory entitlements'!X128</f>
        <v>0</v>
      </c>
      <c r="M126" s="41">
        <f t="shared" si="2"/>
        <v>0</v>
      </c>
      <c r="N126" s="41">
        <f>'Statutory entitlements'!Y128</f>
        <v>0</v>
      </c>
      <c r="O126" s="41">
        <f t="shared" si="3"/>
        <v>0</v>
      </c>
    </row>
    <row r="127" spans="2:15" s="28" customFormat="1" ht="16.5" x14ac:dyDescent="0.25">
      <c r="B127" s="38">
        <f>'Statutory entitlements'!A129</f>
        <v>0</v>
      </c>
      <c r="C127" s="38">
        <f>'Statutory entitlements'!B129</f>
        <v>0</v>
      </c>
      <c r="D127" s="38">
        <f>'Statutory entitlements'!C129</f>
        <v>0</v>
      </c>
      <c r="E127" s="39">
        <f>'Statutory entitlements'!D129</f>
        <v>0</v>
      </c>
      <c r="F127" s="40">
        <f>'Statutory entitlements'!E129</f>
        <v>0</v>
      </c>
      <c r="G127" s="38">
        <f>'Statutory entitlements'!T129</f>
        <v>0</v>
      </c>
      <c r="H127" s="93">
        <f>'Statutory entitlements'!F129</f>
        <v>0</v>
      </c>
      <c r="I127" s="40">
        <f>'Statutory entitlements'!G129</f>
        <v>0</v>
      </c>
      <c r="J127" s="40">
        <f>'Statutory entitlements'!S129</f>
        <v>0</v>
      </c>
      <c r="K127" s="41">
        <f>'Statutory entitlements'!BC129*'Statutory entitlements'!Q129</f>
        <v>0</v>
      </c>
      <c r="L127" s="41">
        <f>'Statutory entitlements'!X129</f>
        <v>0</v>
      </c>
      <c r="M127" s="41">
        <f t="shared" si="2"/>
        <v>0</v>
      </c>
      <c r="N127" s="41">
        <f>'Statutory entitlements'!Y129</f>
        <v>0</v>
      </c>
      <c r="O127" s="41">
        <f t="shared" si="3"/>
        <v>0</v>
      </c>
    </row>
    <row r="128" spans="2:15" s="28" customFormat="1" ht="16.5" x14ac:dyDescent="0.25">
      <c r="B128" s="38">
        <f>'Statutory entitlements'!A130</f>
        <v>0</v>
      </c>
      <c r="C128" s="38">
        <f>'Statutory entitlements'!B130</f>
        <v>0</v>
      </c>
      <c r="D128" s="38">
        <f>'Statutory entitlements'!C130</f>
        <v>0</v>
      </c>
      <c r="E128" s="39">
        <f>'Statutory entitlements'!D130</f>
        <v>0</v>
      </c>
      <c r="F128" s="40">
        <f>'Statutory entitlements'!E130</f>
        <v>0</v>
      </c>
      <c r="G128" s="38">
        <f>'Statutory entitlements'!T130</f>
        <v>0</v>
      </c>
      <c r="H128" s="93">
        <f>'Statutory entitlements'!F130</f>
        <v>0</v>
      </c>
      <c r="I128" s="40">
        <f>'Statutory entitlements'!G130</f>
        <v>0</v>
      </c>
      <c r="J128" s="40">
        <f>'Statutory entitlements'!S130</f>
        <v>0</v>
      </c>
      <c r="K128" s="41">
        <f>'Statutory entitlements'!BC130*'Statutory entitlements'!Q130</f>
        <v>0</v>
      </c>
      <c r="L128" s="41">
        <f>'Statutory entitlements'!X130</f>
        <v>0</v>
      </c>
      <c r="M128" s="41">
        <f t="shared" si="2"/>
        <v>0</v>
      </c>
      <c r="N128" s="41">
        <f>'Statutory entitlements'!Y130</f>
        <v>0</v>
      </c>
      <c r="O128" s="41">
        <f t="shared" si="3"/>
        <v>0</v>
      </c>
    </row>
    <row r="129" spans="2:15" s="28" customFormat="1" ht="16.5" x14ac:dyDescent="0.25">
      <c r="B129" s="38">
        <f>'Statutory entitlements'!A131</f>
        <v>0</v>
      </c>
      <c r="C129" s="38">
        <f>'Statutory entitlements'!B131</f>
        <v>0</v>
      </c>
      <c r="D129" s="38">
        <f>'Statutory entitlements'!C131</f>
        <v>0</v>
      </c>
      <c r="E129" s="39">
        <f>'Statutory entitlements'!D131</f>
        <v>0</v>
      </c>
      <c r="F129" s="40">
        <f>'Statutory entitlements'!E131</f>
        <v>0</v>
      </c>
      <c r="G129" s="38">
        <f>'Statutory entitlements'!T131</f>
        <v>0</v>
      </c>
      <c r="H129" s="93">
        <f>'Statutory entitlements'!F131</f>
        <v>0</v>
      </c>
      <c r="I129" s="40">
        <f>'Statutory entitlements'!G131</f>
        <v>0</v>
      </c>
      <c r="J129" s="40">
        <f>'Statutory entitlements'!S131</f>
        <v>0</v>
      </c>
      <c r="K129" s="41">
        <f>'Statutory entitlements'!BC131*'Statutory entitlements'!Q131</f>
        <v>0</v>
      </c>
      <c r="L129" s="41">
        <f>'Statutory entitlements'!X131</f>
        <v>0</v>
      </c>
      <c r="M129" s="41">
        <f t="shared" ref="M129:M192" si="4">K129+L129</f>
        <v>0</v>
      </c>
      <c r="N129" s="41">
        <f>'Statutory entitlements'!Y131</f>
        <v>0</v>
      </c>
      <c r="O129" s="41">
        <f t="shared" ref="O129:O192" si="5">M129-N129</f>
        <v>0</v>
      </c>
    </row>
    <row r="130" spans="2:15" s="28" customFormat="1" ht="16.5" x14ac:dyDescent="0.25">
      <c r="B130" s="38">
        <f>'Statutory entitlements'!A132</f>
        <v>0</v>
      </c>
      <c r="C130" s="38">
        <f>'Statutory entitlements'!B132</f>
        <v>0</v>
      </c>
      <c r="D130" s="38">
        <f>'Statutory entitlements'!C132</f>
        <v>0</v>
      </c>
      <c r="E130" s="39">
        <f>'Statutory entitlements'!D132</f>
        <v>0</v>
      </c>
      <c r="F130" s="40">
        <f>'Statutory entitlements'!E132</f>
        <v>0</v>
      </c>
      <c r="G130" s="38">
        <f>'Statutory entitlements'!T132</f>
        <v>0</v>
      </c>
      <c r="H130" s="93">
        <f>'Statutory entitlements'!F132</f>
        <v>0</v>
      </c>
      <c r="I130" s="40">
        <f>'Statutory entitlements'!G132</f>
        <v>0</v>
      </c>
      <c r="J130" s="40">
        <f>'Statutory entitlements'!S132</f>
        <v>0</v>
      </c>
      <c r="K130" s="41">
        <f>'Statutory entitlements'!BC132*'Statutory entitlements'!Q132</f>
        <v>0</v>
      </c>
      <c r="L130" s="41">
        <f>'Statutory entitlements'!X132</f>
        <v>0</v>
      </c>
      <c r="M130" s="41">
        <f t="shared" si="4"/>
        <v>0</v>
      </c>
      <c r="N130" s="41">
        <f>'Statutory entitlements'!Y132</f>
        <v>0</v>
      </c>
      <c r="O130" s="41">
        <f t="shared" si="5"/>
        <v>0</v>
      </c>
    </row>
    <row r="131" spans="2:15" s="28" customFormat="1" ht="16.5" x14ac:dyDescent="0.25">
      <c r="B131" s="38">
        <f>'Statutory entitlements'!A133</f>
        <v>0</v>
      </c>
      <c r="C131" s="38">
        <f>'Statutory entitlements'!B133</f>
        <v>0</v>
      </c>
      <c r="D131" s="38">
        <f>'Statutory entitlements'!C133</f>
        <v>0</v>
      </c>
      <c r="E131" s="39">
        <f>'Statutory entitlements'!D133</f>
        <v>0</v>
      </c>
      <c r="F131" s="40">
        <f>'Statutory entitlements'!E133</f>
        <v>0</v>
      </c>
      <c r="G131" s="38">
        <f>'Statutory entitlements'!T133</f>
        <v>0</v>
      </c>
      <c r="H131" s="93">
        <f>'Statutory entitlements'!F133</f>
        <v>0</v>
      </c>
      <c r="I131" s="40">
        <f>'Statutory entitlements'!G133</f>
        <v>0</v>
      </c>
      <c r="J131" s="40">
        <f>'Statutory entitlements'!S133</f>
        <v>0</v>
      </c>
      <c r="K131" s="41">
        <f>'Statutory entitlements'!BC133*'Statutory entitlements'!Q133</f>
        <v>0</v>
      </c>
      <c r="L131" s="41">
        <f>'Statutory entitlements'!X133</f>
        <v>0</v>
      </c>
      <c r="M131" s="41">
        <f t="shared" si="4"/>
        <v>0</v>
      </c>
      <c r="N131" s="41">
        <f>'Statutory entitlements'!Y133</f>
        <v>0</v>
      </c>
      <c r="O131" s="41">
        <f t="shared" si="5"/>
        <v>0</v>
      </c>
    </row>
    <row r="132" spans="2:15" s="28" customFormat="1" ht="16.5" x14ac:dyDescent="0.25">
      <c r="B132" s="38">
        <f>'Statutory entitlements'!A134</f>
        <v>0</v>
      </c>
      <c r="C132" s="38">
        <f>'Statutory entitlements'!B134</f>
        <v>0</v>
      </c>
      <c r="D132" s="38">
        <f>'Statutory entitlements'!C134</f>
        <v>0</v>
      </c>
      <c r="E132" s="39">
        <f>'Statutory entitlements'!D134</f>
        <v>0</v>
      </c>
      <c r="F132" s="40">
        <f>'Statutory entitlements'!E134</f>
        <v>0</v>
      </c>
      <c r="G132" s="38">
        <f>'Statutory entitlements'!T134</f>
        <v>0</v>
      </c>
      <c r="H132" s="93">
        <f>'Statutory entitlements'!F134</f>
        <v>0</v>
      </c>
      <c r="I132" s="40">
        <f>'Statutory entitlements'!G134</f>
        <v>0</v>
      </c>
      <c r="J132" s="40">
        <f>'Statutory entitlements'!S134</f>
        <v>0</v>
      </c>
      <c r="K132" s="41">
        <f>'Statutory entitlements'!BC134*'Statutory entitlements'!Q134</f>
        <v>0</v>
      </c>
      <c r="L132" s="41">
        <f>'Statutory entitlements'!X134</f>
        <v>0</v>
      </c>
      <c r="M132" s="41">
        <f t="shared" si="4"/>
        <v>0</v>
      </c>
      <c r="N132" s="41">
        <f>'Statutory entitlements'!Y134</f>
        <v>0</v>
      </c>
      <c r="O132" s="41">
        <f t="shared" si="5"/>
        <v>0</v>
      </c>
    </row>
    <row r="133" spans="2:15" s="28" customFormat="1" ht="16.5" x14ac:dyDescent="0.25">
      <c r="B133" s="38">
        <f>'Statutory entitlements'!A135</f>
        <v>0</v>
      </c>
      <c r="C133" s="38">
        <f>'Statutory entitlements'!B135</f>
        <v>0</v>
      </c>
      <c r="D133" s="38">
        <f>'Statutory entitlements'!C135</f>
        <v>0</v>
      </c>
      <c r="E133" s="39">
        <f>'Statutory entitlements'!D135</f>
        <v>0</v>
      </c>
      <c r="F133" s="40">
        <f>'Statutory entitlements'!E135</f>
        <v>0</v>
      </c>
      <c r="G133" s="38">
        <f>'Statutory entitlements'!T135</f>
        <v>0</v>
      </c>
      <c r="H133" s="93">
        <f>'Statutory entitlements'!F135</f>
        <v>0</v>
      </c>
      <c r="I133" s="40">
        <f>'Statutory entitlements'!G135</f>
        <v>0</v>
      </c>
      <c r="J133" s="40">
        <f>'Statutory entitlements'!S135</f>
        <v>0</v>
      </c>
      <c r="K133" s="41">
        <f>'Statutory entitlements'!BC135*'Statutory entitlements'!Q135</f>
        <v>0</v>
      </c>
      <c r="L133" s="41">
        <f>'Statutory entitlements'!X135</f>
        <v>0</v>
      </c>
      <c r="M133" s="41">
        <f t="shared" si="4"/>
        <v>0</v>
      </c>
      <c r="N133" s="41">
        <f>'Statutory entitlements'!Y135</f>
        <v>0</v>
      </c>
      <c r="O133" s="41">
        <f t="shared" si="5"/>
        <v>0</v>
      </c>
    </row>
    <row r="134" spans="2:15" s="28" customFormat="1" ht="16.5" x14ac:dyDescent="0.25">
      <c r="B134" s="38">
        <f>'Statutory entitlements'!A136</f>
        <v>0</v>
      </c>
      <c r="C134" s="38">
        <f>'Statutory entitlements'!B136</f>
        <v>0</v>
      </c>
      <c r="D134" s="38">
        <f>'Statutory entitlements'!C136</f>
        <v>0</v>
      </c>
      <c r="E134" s="39">
        <f>'Statutory entitlements'!D136</f>
        <v>0</v>
      </c>
      <c r="F134" s="40">
        <f>'Statutory entitlements'!E136</f>
        <v>0</v>
      </c>
      <c r="G134" s="38">
        <f>'Statutory entitlements'!T136</f>
        <v>0</v>
      </c>
      <c r="H134" s="93">
        <f>'Statutory entitlements'!F136</f>
        <v>0</v>
      </c>
      <c r="I134" s="40">
        <f>'Statutory entitlements'!G136</f>
        <v>0</v>
      </c>
      <c r="J134" s="40">
        <f>'Statutory entitlements'!S136</f>
        <v>0</v>
      </c>
      <c r="K134" s="41">
        <f>'Statutory entitlements'!BC136*'Statutory entitlements'!Q136</f>
        <v>0</v>
      </c>
      <c r="L134" s="41">
        <f>'Statutory entitlements'!X136</f>
        <v>0</v>
      </c>
      <c r="M134" s="41">
        <f t="shared" si="4"/>
        <v>0</v>
      </c>
      <c r="N134" s="41">
        <f>'Statutory entitlements'!Y136</f>
        <v>0</v>
      </c>
      <c r="O134" s="41">
        <f t="shared" si="5"/>
        <v>0</v>
      </c>
    </row>
    <row r="135" spans="2:15" s="28" customFormat="1" ht="16.5" x14ac:dyDescent="0.25">
      <c r="B135" s="38">
        <f>'Statutory entitlements'!A137</f>
        <v>0</v>
      </c>
      <c r="C135" s="38">
        <f>'Statutory entitlements'!B137</f>
        <v>0</v>
      </c>
      <c r="D135" s="38">
        <f>'Statutory entitlements'!C137</f>
        <v>0</v>
      </c>
      <c r="E135" s="39">
        <f>'Statutory entitlements'!D137</f>
        <v>0</v>
      </c>
      <c r="F135" s="40">
        <f>'Statutory entitlements'!E137</f>
        <v>0</v>
      </c>
      <c r="G135" s="38">
        <f>'Statutory entitlements'!T137</f>
        <v>0</v>
      </c>
      <c r="H135" s="93">
        <f>'Statutory entitlements'!F137</f>
        <v>0</v>
      </c>
      <c r="I135" s="40">
        <f>'Statutory entitlements'!G137</f>
        <v>0</v>
      </c>
      <c r="J135" s="40">
        <f>'Statutory entitlements'!S137</f>
        <v>0</v>
      </c>
      <c r="K135" s="41">
        <f>'Statutory entitlements'!BC137*'Statutory entitlements'!Q137</f>
        <v>0</v>
      </c>
      <c r="L135" s="41">
        <f>'Statutory entitlements'!X137</f>
        <v>0</v>
      </c>
      <c r="M135" s="41">
        <f t="shared" si="4"/>
        <v>0</v>
      </c>
      <c r="N135" s="41">
        <f>'Statutory entitlements'!Y137</f>
        <v>0</v>
      </c>
      <c r="O135" s="41">
        <f t="shared" si="5"/>
        <v>0</v>
      </c>
    </row>
    <row r="136" spans="2:15" s="28" customFormat="1" ht="16.5" x14ac:dyDescent="0.25">
      <c r="B136" s="38">
        <f>'Statutory entitlements'!A138</f>
        <v>0</v>
      </c>
      <c r="C136" s="38">
        <f>'Statutory entitlements'!B138</f>
        <v>0</v>
      </c>
      <c r="D136" s="38">
        <f>'Statutory entitlements'!C138</f>
        <v>0</v>
      </c>
      <c r="E136" s="39">
        <f>'Statutory entitlements'!D138</f>
        <v>0</v>
      </c>
      <c r="F136" s="40">
        <f>'Statutory entitlements'!E138</f>
        <v>0</v>
      </c>
      <c r="G136" s="38">
        <f>'Statutory entitlements'!T138</f>
        <v>0</v>
      </c>
      <c r="H136" s="93">
        <f>'Statutory entitlements'!F138</f>
        <v>0</v>
      </c>
      <c r="I136" s="40">
        <f>'Statutory entitlements'!G138</f>
        <v>0</v>
      </c>
      <c r="J136" s="40">
        <f>'Statutory entitlements'!S138</f>
        <v>0</v>
      </c>
      <c r="K136" s="41">
        <f>'Statutory entitlements'!BC138*'Statutory entitlements'!Q138</f>
        <v>0</v>
      </c>
      <c r="L136" s="41">
        <f>'Statutory entitlements'!X138</f>
        <v>0</v>
      </c>
      <c r="M136" s="41">
        <f t="shared" si="4"/>
        <v>0</v>
      </c>
      <c r="N136" s="41">
        <f>'Statutory entitlements'!Y138</f>
        <v>0</v>
      </c>
      <c r="O136" s="41">
        <f t="shared" si="5"/>
        <v>0</v>
      </c>
    </row>
    <row r="137" spans="2:15" s="28" customFormat="1" ht="16.5" x14ac:dyDescent="0.25">
      <c r="B137" s="38">
        <f>'Statutory entitlements'!A139</f>
        <v>0</v>
      </c>
      <c r="C137" s="38">
        <f>'Statutory entitlements'!B139</f>
        <v>0</v>
      </c>
      <c r="D137" s="38">
        <f>'Statutory entitlements'!C139</f>
        <v>0</v>
      </c>
      <c r="E137" s="39">
        <f>'Statutory entitlements'!D139</f>
        <v>0</v>
      </c>
      <c r="F137" s="40">
        <f>'Statutory entitlements'!E139</f>
        <v>0</v>
      </c>
      <c r="G137" s="38">
        <f>'Statutory entitlements'!T139</f>
        <v>0</v>
      </c>
      <c r="H137" s="93">
        <f>'Statutory entitlements'!F139</f>
        <v>0</v>
      </c>
      <c r="I137" s="40">
        <f>'Statutory entitlements'!G139</f>
        <v>0</v>
      </c>
      <c r="J137" s="40">
        <f>'Statutory entitlements'!S139</f>
        <v>0</v>
      </c>
      <c r="K137" s="41">
        <f>'Statutory entitlements'!BC139*'Statutory entitlements'!Q139</f>
        <v>0</v>
      </c>
      <c r="L137" s="41">
        <f>'Statutory entitlements'!X139</f>
        <v>0</v>
      </c>
      <c r="M137" s="41">
        <f t="shared" si="4"/>
        <v>0</v>
      </c>
      <c r="N137" s="41">
        <f>'Statutory entitlements'!Y139</f>
        <v>0</v>
      </c>
      <c r="O137" s="41">
        <f t="shared" si="5"/>
        <v>0</v>
      </c>
    </row>
    <row r="138" spans="2:15" s="28" customFormat="1" ht="16.5" x14ac:dyDescent="0.25">
      <c r="B138" s="38">
        <f>'Statutory entitlements'!A140</f>
        <v>0</v>
      </c>
      <c r="C138" s="38">
        <f>'Statutory entitlements'!B140</f>
        <v>0</v>
      </c>
      <c r="D138" s="38">
        <f>'Statutory entitlements'!C140</f>
        <v>0</v>
      </c>
      <c r="E138" s="39">
        <f>'Statutory entitlements'!D140</f>
        <v>0</v>
      </c>
      <c r="F138" s="40">
        <f>'Statutory entitlements'!E140</f>
        <v>0</v>
      </c>
      <c r="G138" s="38">
        <f>'Statutory entitlements'!T140</f>
        <v>0</v>
      </c>
      <c r="H138" s="93">
        <f>'Statutory entitlements'!F140</f>
        <v>0</v>
      </c>
      <c r="I138" s="40">
        <f>'Statutory entitlements'!G140</f>
        <v>0</v>
      </c>
      <c r="J138" s="40">
        <f>'Statutory entitlements'!S140</f>
        <v>0</v>
      </c>
      <c r="K138" s="41">
        <f>'Statutory entitlements'!BC140*'Statutory entitlements'!Q140</f>
        <v>0</v>
      </c>
      <c r="L138" s="41">
        <f>'Statutory entitlements'!X140</f>
        <v>0</v>
      </c>
      <c r="M138" s="41">
        <f t="shared" si="4"/>
        <v>0</v>
      </c>
      <c r="N138" s="41">
        <f>'Statutory entitlements'!Y140</f>
        <v>0</v>
      </c>
      <c r="O138" s="41">
        <f t="shared" si="5"/>
        <v>0</v>
      </c>
    </row>
    <row r="139" spans="2:15" s="28" customFormat="1" ht="16.5" x14ac:dyDescent="0.25">
      <c r="B139" s="38">
        <f>'Statutory entitlements'!A141</f>
        <v>0</v>
      </c>
      <c r="C139" s="38">
        <f>'Statutory entitlements'!B141</f>
        <v>0</v>
      </c>
      <c r="D139" s="38">
        <f>'Statutory entitlements'!C141</f>
        <v>0</v>
      </c>
      <c r="E139" s="39">
        <f>'Statutory entitlements'!D141</f>
        <v>0</v>
      </c>
      <c r="F139" s="40">
        <f>'Statutory entitlements'!E141</f>
        <v>0</v>
      </c>
      <c r="G139" s="38">
        <f>'Statutory entitlements'!T141</f>
        <v>0</v>
      </c>
      <c r="H139" s="93">
        <f>'Statutory entitlements'!F141</f>
        <v>0</v>
      </c>
      <c r="I139" s="40">
        <f>'Statutory entitlements'!G141</f>
        <v>0</v>
      </c>
      <c r="J139" s="40">
        <f>'Statutory entitlements'!S141</f>
        <v>0</v>
      </c>
      <c r="K139" s="41">
        <f>'Statutory entitlements'!BC141*'Statutory entitlements'!Q141</f>
        <v>0</v>
      </c>
      <c r="L139" s="41">
        <f>'Statutory entitlements'!X141</f>
        <v>0</v>
      </c>
      <c r="M139" s="41">
        <f t="shared" si="4"/>
        <v>0</v>
      </c>
      <c r="N139" s="41">
        <f>'Statutory entitlements'!Y141</f>
        <v>0</v>
      </c>
      <c r="O139" s="41">
        <f t="shared" si="5"/>
        <v>0</v>
      </c>
    </row>
    <row r="140" spans="2:15" s="28" customFormat="1" ht="16.5" x14ac:dyDescent="0.25">
      <c r="B140" s="38">
        <f>'Statutory entitlements'!A142</f>
        <v>0</v>
      </c>
      <c r="C140" s="38">
        <f>'Statutory entitlements'!B142</f>
        <v>0</v>
      </c>
      <c r="D140" s="38">
        <f>'Statutory entitlements'!C142</f>
        <v>0</v>
      </c>
      <c r="E140" s="39">
        <f>'Statutory entitlements'!D142</f>
        <v>0</v>
      </c>
      <c r="F140" s="40">
        <f>'Statutory entitlements'!E142</f>
        <v>0</v>
      </c>
      <c r="G140" s="38">
        <f>'Statutory entitlements'!T142</f>
        <v>0</v>
      </c>
      <c r="H140" s="93">
        <f>'Statutory entitlements'!F142</f>
        <v>0</v>
      </c>
      <c r="I140" s="40">
        <f>'Statutory entitlements'!G142</f>
        <v>0</v>
      </c>
      <c r="J140" s="40">
        <f>'Statutory entitlements'!S142</f>
        <v>0</v>
      </c>
      <c r="K140" s="41">
        <f>'Statutory entitlements'!BC142*'Statutory entitlements'!Q142</f>
        <v>0</v>
      </c>
      <c r="L140" s="41">
        <f>'Statutory entitlements'!X142</f>
        <v>0</v>
      </c>
      <c r="M140" s="41">
        <f t="shared" si="4"/>
        <v>0</v>
      </c>
      <c r="N140" s="41">
        <f>'Statutory entitlements'!Y142</f>
        <v>0</v>
      </c>
      <c r="O140" s="41">
        <f t="shared" si="5"/>
        <v>0</v>
      </c>
    </row>
    <row r="141" spans="2:15" s="28" customFormat="1" ht="16.5" x14ac:dyDescent="0.25">
      <c r="B141" s="38">
        <f>'Statutory entitlements'!A143</f>
        <v>0</v>
      </c>
      <c r="C141" s="38">
        <f>'Statutory entitlements'!B143</f>
        <v>0</v>
      </c>
      <c r="D141" s="38">
        <f>'Statutory entitlements'!C143</f>
        <v>0</v>
      </c>
      <c r="E141" s="39">
        <f>'Statutory entitlements'!D143</f>
        <v>0</v>
      </c>
      <c r="F141" s="40">
        <f>'Statutory entitlements'!E143</f>
        <v>0</v>
      </c>
      <c r="G141" s="38">
        <f>'Statutory entitlements'!T143</f>
        <v>0</v>
      </c>
      <c r="H141" s="93">
        <f>'Statutory entitlements'!F143</f>
        <v>0</v>
      </c>
      <c r="I141" s="40">
        <f>'Statutory entitlements'!G143</f>
        <v>0</v>
      </c>
      <c r="J141" s="40">
        <f>'Statutory entitlements'!S143</f>
        <v>0</v>
      </c>
      <c r="K141" s="41">
        <f>'Statutory entitlements'!BC143*'Statutory entitlements'!Q143</f>
        <v>0</v>
      </c>
      <c r="L141" s="41">
        <f>'Statutory entitlements'!X143</f>
        <v>0</v>
      </c>
      <c r="M141" s="41">
        <f t="shared" si="4"/>
        <v>0</v>
      </c>
      <c r="N141" s="41">
        <f>'Statutory entitlements'!Y143</f>
        <v>0</v>
      </c>
      <c r="O141" s="41">
        <f t="shared" si="5"/>
        <v>0</v>
      </c>
    </row>
    <row r="142" spans="2:15" s="28" customFormat="1" ht="16.5" x14ac:dyDescent="0.25">
      <c r="B142" s="38">
        <f>'Statutory entitlements'!A144</f>
        <v>0</v>
      </c>
      <c r="C142" s="38">
        <f>'Statutory entitlements'!B144</f>
        <v>0</v>
      </c>
      <c r="D142" s="38">
        <f>'Statutory entitlements'!C144</f>
        <v>0</v>
      </c>
      <c r="E142" s="39">
        <f>'Statutory entitlements'!D144</f>
        <v>0</v>
      </c>
      <c r="F142" s="40">
        <f>'Statutory entitlements'!E144</f>
        <v>0</v>
      </c>
      <c r="G142" s="38">
        <f>'Statutory entitlements'!T144</f>
        <v>0</v>
      </c>
      <c r="H142" s="93">
        <f>'Statutory entitlements'!F144</f>
        <v>0</v>
      </c>
      <c r="I142" s="40">
        <f>'Statutory entitlements'!G144</f>
        <v>0</v>
      </c>
      <c r="J142" s="40">
        <f>'Statutory entitlements'!S144</f>
        <v>0</v>
      </c>
      <c r="K142" s="41">
        <f>'Statutory entitlements'!BC144*'Statutory entitlements'!Q144</f>
        <v>0</v>
      </c>
      <c r="L142" s="41">
        <f>'Statutory entitlements'!X144</f>
        <v>0</v>
      </c>
      <c r="M142" s="41">
        <f t="shared" si="4"/>
        <v>0</v>
      </c>
      <c r="N142" s="41">
        <f>'Statutory entitlements'!Y144</f>
        <v>0</v>
      </c>
      <c r="O142" s="41">
        <f t="shared" si="5"/>
        <v>0</v>
      </c>
    </row>
    <row r="143" spans="2:15" s="28" customFormat="1" ht="16.5" x14ac:dyDescent="0.25">
      <c r="B143" s="38">
        <f>'Statutory entitlements'!A145</f>
        <v>0</v>
      </c>
      <c r="C143" s="38">
        <f>'Statutory entitlements'!B145</f>
        <v>0</v>
      </c>
      <c r="D143" s="38">
        <f>'Statutory entitlements'!C145</f>
        <v>0</v>
      </c>
      <c r="E143" s="39">
        <f>'Statutory entitlements'!D145</f>
        <v>0</v>
      </c>
      <c r="F143" s="40">
        <f>'Statutory entitlements'!E145</f>
        <v>0</v>
      </c>
      <c r="G143" s="38">
        <f>'Statutory entitlements'!T145</f>
        <v>0</v>
      </c>
      <c r="H143" s="93">
        <f>'Statutory entitlements'!F145</f>
        <v>0</v>
      </c>
      <c r="I143" s="40">
        <f>'Statutory entitlements'!G145</f>
        <v>0</v>
      </c>
      <c r="J143" s="40">
        <f>'Statutory entitlements'!S145</f>
        <v>0</v>
      </c>
      <c r="K143" s="41">
        <f>'Statutory entitlements'!BC145*'Statutory entitlements'!Q145</f>
        <v>0</v>
      </c>
      <c r="L143" s="41">
        <f>'Statutory entitlements'!X145</f>
        <v>0</v>
      </c>
      <c r="M143" s="41">
        <f t="shared" si="4"/>
        <v>0</v>
      </c>
      <c r="N143" s="41">
        <f>'Statutory entitlements'!Y145</f>
        <v>0</v>
      </c>
      <c r="O143" s="41">
        <f t="shared" si="5"/>
        <v>0</v>
      </c>
    </row>
    <row r="144" spans="2:15" s="28" customFormat="1" ht="16.5" x14ac:dyDescent="0.25">
      <c r="B144" s="38">
        <f>'Statutory entitlements'!A146</f>
        <v>0</v>
      </c>
      <c r="C144" s="38">
        <f>'Statutory entitlements'!B146</f>
        <v>0</v>
      </c>
      <c r="D144" s="38">
        <f>'Statutory entitlements'!C146</f>
        <v>0</v>
      </c>
      <c r="E144" s="39">
        <f>'Statutory entitlements'!D146</f>
        <v>0</v>
      </c>
      <c r="F144" s="40">
        <f>'Statutory entitlements'!E146</f>
        <v>0</v>
      </c>
      <c r="G144" s="38">
        <f>'Statutory entitlements'!T146</f>
        <v>0</v>
      </c>
      <c r="H144" s="93">
        <f>'Statutory entitlements'!F146</f>
        <v>0</v>
      </c>
      <c r="I144" s="40">
        <f>'Statutory entitlements'!G146</f>
        <v>0</v>
      </c>
      <c r="J144" s="40">
        <f>'Statutory entitlements'!S146</f>
        <v>0</v>
      </c>
      <c r="K144" s="41">
        <f>'Statutory entitlements'!BC146*'Statutory entitlements'!Q146</f>
        <v>0</v>
      </c>
      <c r="L144" s="41">
        <f>'Statutory entitlements'!X146</f>
        <v>0</v>
      </c>
      <c r="M144" s="41">
        <f t="shared" si="4"/>
        <v>0</v>
      </c>
      <c r="N144" s="41">
        <f>'Statutory entitlements'!Y146</f>
        <v>0</v>
      </c>
      <c r="O144" s="41">
        <f t="shared" si="5"/>
        <v>0</v>
      </c>
    </row>
    <row r="145" spans="2:15" s="28" customFormat="1" ht="16.5" x14ac:dyDescent="0.25">
      <c r="B145" s="38">
        <f>'Statutory entitlements'!A147</f>
        <v>0</v>
      </c>
      <c r="C145" s="38">
        <f>'Statutory entitlements'!B147</f>
        <v>0</v>
      </c>
      <c r="D145" s="38">
        <f>'Statutory entitlements'!C147</f>
        <v>0</v>
      </c>
      <c r="E145" s="39">
        <f>'Statutory entitlements'!D147</f>
        <v>0</v>
      </c>
      <c r="F145" s="40">
        <f>'Statutory entitlements'!E147</f>
        <v>0</v>
      </c>
      <c r="G145" s="38">
        <f>'Statutory entitlements'!T147</f>
        <v>0</v>
      </c>
      <c r="H145" s="93">
        <f>'Statutory entitlements'!F147</f>
        <v>0</v>
      </c>
      <c r="I145" s="40">
        <f>'Statutory entitlements'!G147</f>
        <v>0</v>
      </c>
      <c r="J145" s="40">
        <f>'Statutory entitlements'!S147</f>
        <v>0</v>
      </c>
      <c r="K145" s="41">
        <f>'Statutory entitlements'!BC147*'Statutory entitlements'!Q147</f>
        <v>0</v>
      </c>
      <c r="L145" s="41">
        <f>'Statutory entitlements'!X147</f>
        <v>0</v>
      </c>
      <c r="M145" s="41">
        <f t="shared" si="4"/>
        <v>0</v>
      </c>
      <c r="N145" s="41">
        <f>'Statutory entitlements'!Y147</f>
        <v>0</v>
      </c>
      <c r="O145" s="41">
        <f t="shared" si="5"/>
        <v>0</v>
      </c>
    </row>
    <row r="146" spans="2:15" s="28" customFormat="1" ht="16.5" x14ac:dyDescent="0.25">
      <c r="B146" s="38">
        <f>'Statutory entitlements'!A148</f>
        <v>0</v>
      </c>
      <c r="C146" s="38">
        <f>'Statutory entitlements'!B148</f>
        <v>0</v>
      </c>
      <c r="D146" s="38">
        <f>'Statutory entitlements'!C148</f>
        <v>0</v>
      </c>
      <c r="E146" s="39">
        <f>'Statutory entitlements'!D148</f>
        <v>0</v>
      </c>
      <c r="F146" s="40">
        <f>'Statutory entitlements'!E148</f>
        <v>0</v>
      </c>
      <c r="G146" s="38">
        <f>'Statutory entitlements'!T148</f>
        <v>0</v>
      </c>
      <c r="H146" s="93">
        <f>'Statutory entitlements'!F148</f>
        <v>0</v>
      </c>
      <c r="I146" s="40">
        <f>'Statutory entitlements'!G148</f>
        <v>0</v>
      </c>
      <c r="J146" s="40">
        <f>'Statutory entitlements'!S148</f>
        <v>0</v>
      </c>
      <c r="K146" s="41">
        <f>'Statutory entitlements'!BC148*'Statutory entitlements'!Q148</f>
        <v>0</v>
      </c>
      <c r="L146" s="41">
        <f>'Statutory entitlements'!X148</f>
        <v>0</v>
      </c>
      <c r="M146" s="41">
        <f t="shared" si="4"/>
        <v>0</v>
      </c>
      <c r="N146" s="41">
        <f>'Statutory entitlements'!Y148</f>
        <v>0</v>
      </c>
      <c r="O146" s="41">
        <f t="shared" si="5"/>
        <v>0</v>
      </c>
    </row>
    <row r="147" spans="2:15" s="28" customFormat="1" ht="16.5" x14ac:dyDescent="0.25">
      <c r="B147" s="38">
        <f>'Statutory entitlements'!A149</f>
        <v>0</v>
      </c>
      <c r="C147" s="38">
        <f>'Statutory entitlements'!B149</f>
        <v>0</v>
      </c>
      <c r="D147" s="38">
        <f>'Statutory entitlements'!C149</f>
        <v>0</v>
      </c>
      <c r="E147" s="39">
        <f>'Statutory entitlements'!D149</f>
        <v>0</v>
      </c>
      <c r="F147" s="40">
        <f>'Statutory entitlements'!E149</f>
        <v>0</v>
      </c>
      <c r="G147" s="38">
        <f>'Statutory entitlements'!T149</f>
        <v>0</v>
      </c>
      <c r="H147" s="93">
        <f>'Statutory entitlements'!F149</f>
        <v>0</v>
      </c>
      <c r="I147" s="40">
        <f>'Statutory entitlements'!G149</f>
        <v>0</v>
      </c>
      <c r="J147" s="40">
        <f>'Statutory entitlements'!S149</f>
        <v>0</v>
      </c>
      <c r="K147" s="41">
        <f>'Statutory entitlements'!BC149*'Statutory entitlements'!Q149</f>
        <v>0</v>
      </c>
      <c r="L147" s="41">
        <f>'Statutory entitlements'!X149</f>
        <v>0</v>
      </c>
      <c r="M147" s="41">
        <f t="shared" si="4"/>
        <v>0</v>
      </c>
      <c r="N147" s="41">
        <f>'Statutory entitlements'!Y149</f>
        <v>0</v>
      </c>
      <c r="O147" s="41">
        <f t="shared" si="5"/>
        <v>0</v>
      </c>
    </row>
    <row r="148" spans="2:15" s="28" customFormat="1" ht="16.5" x14ac:dyDescent="0.25">
      <c r="B148" s="38">
        <f>'Statutory entitlements'!A150</f>
        <v>0</v>
      </c>
      <c r="C148" s="38">
        <f>'Statutory entitlements'!B150</f>
        <v>0</v>
      </c>
      <c r="D148" s="38">
        <f>'Statutory entitlements'!C150</f>
        <v>0</v>
      </c>
      <c r="E148" s="39">
        <f>'Statutory entitlements'!D150</f>
        <v>0</v>
      </c>
      <c r="F148" s="40">
        <f>'Statutory entitlements'!E150</f>
        <v>0</v>
      </c>
      <c r="G148" s="38">
        <f>'Statutory entitlements'!T150</f>
        <v>0</v>
      </c>
      <c r="H148" s="93">
        <f>'Statutory entitlements'!F150</f>
        <v>0</v>
      </c>
      <c r="I148" s="40">
        <f>'Statutory entitlements'!G150</f>
        <v>0</v>
      </c>
      <c r="J148" s="40">
        <f>'Statutory entitlements'!S150</f>
        <v>0</v>
      </c>
      <c r="K148" s="41">
        <f>'Statutory entitlements'!BC150*'Statutory entitlements'!Q150</f>
        <v>0</v>
      </c>
      <c r="L148" s="41">
        <f>'Statutory entitlements'!X150</f>
        <v>0</v>
      </c>
      <c r="M148" s="41">
        <f t="shared" si="4"/>
        <v>0</v>
      </c>
      <c r="N148" s="41">
        <f>'Statutory entitlements'!Y150</f>
        <v>0</v>
      </c>
      <c r="O148" s="41">
        <f t="shared" si="5"/>
        <v>0</v>
      </c>
    </row>
    <row r="149" spans="2:15" s="28" customFormat="1" ht="16.5" x14ac:dyDescent="0.25">
      <c r="B149" s="38">
        <f>'Statutory entitlements'!A151</f>
        <v>0</v>
      </c>
      <c r="C149" s="38">
        <f>'Statutory entitlements'!B151</f>
        <v>0</v>
      </c>
      <c r="D149" s="38">
        <f>'Statutory entitlements'!C151</f>
        <v>0</v>
      </c>
      <c r="E149" s="39">
        <f>'Statutory entitlements'!D151</f>
        <v>0</v>
      </c>
      <c r="F149" s="40">
        <f>'Statutory entitlements'!E151</f>
        <v>0</v>
      </c>
      <c r="G149" s="38">
        <f>'Statutory entitlements'!T151</f>
        <v>0</v>
      </c>
      <c r="H149" s="93">
        <f>'Statutory entitlements'!F151</f>
        <v>0</v>
      </c>
      <c r="I149" s="40">
        <f>'Statutory entitlements'!G151</f>
        <v>0</v>
      </c>
      <c r="J149" s="40">
        <f>'Statutory entitlements'!S151</f>
        <v>0</v>
      </c>
      <c r="K149" s="41">
        <f>'Statutory entitlements'!BC151*'Statutory entitlements'!Q151</f>
        <v>0</v>
      </c>
      <c r="L149" s="41">
        <f>'Statutory entitlements'!X151</f>
        <v>0</v>
      </c>
      <c r="M149" s="41">
        <f t="shared" si="4"/>
        <v>0</v>
      </c>
      <c r="N149" s="41">
        <f>'Statutory entitlements'!Y151</f>
        <v>0</v>
      </c>
      <c r="O149" s="41">
        <f t="shared" si="5"/>
        <v>0</v>
      </c>
    </row>
    <row r="150" spans="2:15" s="28" customFormat="1" ht="16.5" x14ac:dyDescent="0.25">
      <c r="B150" s="38">
        <f>'Statutory entitlements'!A152</f>
        <v>0</v>
      </c>
      <c r="C150" s="38">
        <f>'Statutory entitlements'!B152</f>
        <v>0</v>
      </c>
      <c r="D150" s="38">
        <f>'Statutory entitlements'!C152</f>
        <v>0</v>
      </c>
      <c r="E150" s="39">
        <f>'Statutory entitlements'!D152</f>
        <v>0</v>
      </c>
      <c r="F150" s="40">
        <f>'Statutory entitlements'!E152</f>
        <v>0</v>
      </c>
      <c r="G150" s="38">
        <f>'Statutory entitlements'!T152</f>
        <v>0</v>
      </c>
      <c r="H150" s="93">
        <f>'Statutory entitlements'!F152</f>
        <v>0</v>
      </c>
      <c r="I150" s="40">
        <f>'Statutory entitlements'!G152</f>
        <v>0</v>
      </c>
      <c r="J150" s="40">
        <f>'Statutory entitlements'!S152</f>
        <v>0</v>
      </c>
      <c r="K150" s="41">
        <f>'Statutory entitlements'!BC152*'Statutory entitlements'!Q152</f>
        <v>0</v>
      </c>
      <c r="L150" s="41">
        <f>'Statutory entitlements'!X152</f>
        <v>0</v>
      </c>
      <c r="M150" s="41">
        <f t="shared" si="4"/>
        <v>0</v>
      </c>
      <c r="N150" s="41">
        <f>'Statutory entitlements'!Y152</f>
        <v>0</v>
      </c>
      <c r="O150" s="41">
        <f t="shared" si="5"/>
        <v>0</v>
      </c>
    </row>
    <row r="151" spans="2:15" s="28" customFormat="1" ht="16.5" x14ac:dyDescent="0.25">
      <c r="B151" s="38">
        <f>'Statutory entitlements'!A153</f>
        <v>0</v>
      </c>
      <c r="C151" s="38">
        <f>'Statutory entitlements'!B153</f>
        <v>0</v>
      </c>
      <c r="D151" s="38">
        <f>'Statutory entitlements'!C153</f>
        <v>0</v>
      </c>
      <c r="E151" s="39">
        <f>'Statutory entitlements'!D153</f>
        <v>0</v>
      </c>
      <c r="F151" s="40">
        <f>'Statutory entitlements'!E153</f>
        <v>0</v>
      </c>
      <c r="G151" s="38">
        <f>'Statutory entitlements'!T153</f>
        <v>0</v>
      </c>
      <c r="H151" s="93">
        <f>'Statutory entitlements'!F153</f>
        <v>0</v>
      </c>
      <c r="I151" s="40">
        <f>'Statutory entitlements'!G153</f>
        <v>0</v>
      </c>
      <c r="J151" s="40">
        <f>'Statutory entitlements'!S153</f>
        <v>0</v>
      </c>
      <c r="K151" s="41">
        <f>'Statutory entitlements'!BC153*'Statutory entitlements'!Q153</f>
        <v>0</v>
      </c>
      <c r="L151" s="41">
        <f>'Statutory entitlements'!X153</f>
        <v>0</v>
      </c>
      <c r="M151" s="41">
        <f t="shared" si="4"/>
        <v>0</v>
      </c>
      <c r="N151" s="41">
        <f>'Statutory entitlements'!Y153</f>
        <v>0</v>
      </c>
      <c r="O151" s="41">
        <f t="shared" si="5"/>
        <v>0</v>
      </c>
    </row>
    <row r="152" spans="2:15" s="28" customFormat="1" ht="16.5" x14ac:dyDescent="0.25">
      <c r="B152" s="38">
        <f>'Statutory entitlements'!A154</f>
        <v>0</v>
      </c>
      <c r="C152" s="38">
        <f>'Statutory entitlements'!B154</f>
        <v>0</v>
      </c>
      <c r="D152" s="38">
        <f>'Statutory entitlements'!C154</f>
        <v>0</v>
      </c>
      <c r="E152" s="39">
        <f>'Statutory entitlements'!D154</f>
        <v>0</v>
      </c>
      <c r="F152" s="40">
        <f>'Statutory entitlements'!E154</f>
        <v>0</v>
      </c>
      <c r="G152" s="38">
        <f>'Statutory entitlements'!T154</f>
        <v>0</v>
      </c>
      <c r="H152" s="93">
        <f>'Statutory entitlements'!F154</f>
        <v>0</v>
      </c>
      <c r="I152" s="40">
        <f>'Statutory entitlements'!G154</f>
        <v>0</v>
      </c>
      <c r="J152" s="40">
        <f>'Statutory entitlements'!S154</f>
        <v>0</v>
      </c>
      <c r="K152" s="41">
        <f>'Statutory entitlements'!BC154*'Statutory entitlements'!Q154</f>
        <v>0</v>
      </c>
      <c r="L152" s="41">
        <f>'Statutory entitlements'!X154</f>
        <v>0</v>
      </c>
      <c r="M152" s="41">
        <f t="shared" si="4"/>
        <v>0</v>
      </c>
      <c r="N152" s="41">
        <f>'Statutory entitlements'!Y154</f>
        <v>0</v>
      </c>
      <c r="O152" s="41">
        <f t="shared" si="5"/>
        <v>0</v>
      </c>
    </row>
    <row r="153" spans="2:15" s="28" customFormat="1" ht="16.5" x14ac:dyDescent="0.25">
      <c r="B153" s="38">
        <f>'Statutory entitlements'!A155</f>
        <v>0</v>
      </c>
      <c r="C153" s="38">
        <f>'Statutory entitlements'!B155</f>
        <v>0</v>
      </c>
      <c r="D153" s="38">
        <f>'Statutory entitlements'!C155</f>
        <v>0</v>
      </c>
      <c r="E153" s="39">
        <f>'Statutory entitlements'!D155</f>
        <v>0</v>
      </c>
      <c r="F153" s="40">
        <f>'Statutory entitlements'!E155</f>
        <v>0</v>
      </c>
      <c r="G153" s="38">
        <f>'Statutory entitlements'!T155</f>
        <v>0</v>
      </c>
      <c r="H153" s="93">
        <f>'Statutory entitlements'!F155</f>
        <v>0</v>
      </c>
      <c r="I153" s="40">
        <f>'Statutory entitlements'!G155</f>
        <v>0</v>
      </c>
      <c r="J153" s="40">
        <f>'Statutory entitlements'!S155</f>
        <v>0</v>
      </c>
      <c r="K153" s="41">
        <f>'Statutory entitlements'!BC155*'Statutory entitlements'!Q155</f>
        <v>0</v>
      </c>
      <c r="L153" s="41">
        <f>'Statutory entitlements'!X155</f>
        <v>0</v>
      </c>
      <c r="M153" s="41">
        <f t="shared" si="4"/>
        <v>0</v>
      </c>
      <c r="N153" s="41">
        <f>'Statutory entitlements'!Y155</f>
        <v>0</v>
      </c>
      <c r="O153" s="41">
        <f t="shared" si="5"/>
        <v>0</v>
      </c>
    </row>
    <row r="154" spans="2:15" s="28" customFormat="1" ht="16.5" x14ac:dyDescent="0.25">
      <c r="B154" s="38">
        <f>'Statutory entitlements'!A156</f>
        <v>0</v>
      </c>
      <c r="C154" s="38">
        <f>'Statutory entitlements'!B156</f>
        <v>0</v>
      </c>
      <c r="D154" s="38">
        <f>'Statutory entitlements'!C156</f>
        <v>0</v>
      </c>
      <c r="E154" s="39">
        <f>'Statutory entitlements'!D156</f>
        <v>0</v>
      </c>
      <c r="F154" s="40">
        <f>'Statutory entitlements'!E156</f>
        <v>0</v>
      </c>
      <c r="G154" s="38">
        <f>'Statutory entitlements'!T156</f>
        <v>0</v>
      </c>
      <c r="H154" s="93">
        <f>'Statutory entitlements'!F156</f>
        <v>0</v>
      </c>
      <c r="I154" s="40">
        <f>'Statutory entitlements'!G156</f>
        <v>0</v>
      </c>
      <c r="J154" s="40">
        <f>'Statutory entitlements'!S156</f>
        <v>0</v>
      </c>
      <c r="K154" s="41">
        <f>'Statutory entitlements'!BC156*'Statutory entitlements'!Q156</f>
        <v>0</v>
      </c>
      <c r="L154" s="41">
        <f>'Statutory entitlements'!X156</f>
        <v>0</v>
      </c>
      <c r="M154" s="41">
        <f t="shared" si="4"/>
        <v>0</v>
      </c>
      <c r="N154" s="41">
        <f>'Statutory entitlements'!Y156</f>
        <v>0</v>
      </c>
      <c r="O154" s="41">
        <f t="shared" si="5"/>
        <v>0</v>
      </c>
    </row>
    <row r="155" spans="2:15" s="28" customFormat="1" ht="16.5" x14ac:dyDescent="0.25">
      <c r="B155" s="38">
        <f>'Statutory entitlements'!A157</f>
        <v>0</v>
      </c>
      <c r="C155" s="38">
        <f>'Statutory entitlements'!B157</f>
        <v>0</v>
      </c>
      <c r="D155" s="38">
        <f>'Statutory entitlements'!C157</f>
        <v>0</v>
      </c>
      <c r="E155" s="39">
        <f>'Statutory entitlements'!D157</f>
        <v>0</v>
      </c>
      <c r="F155" s="40">
        <f>'Statutory entitlements'!E157</f>
        <v>0</v>
      </c>
      <c r="G155" s="38">
        <f>'Statutory entitlements'!T157</f>
        <v>0</v>
      </c>
      <c r="H155" s="93">
        <f>'Statutory entitlements'!F157</f>
        <v>0</v>
      </c>
      <c r="I155" s="40">
        <f>'Statutory entitlements'!G157</f>
        <v>0</v>
      </c>
      <c r="J155" s="40">
        <f>'Statutory entitlements'!S157</f>
        <v>0</v>
      </c>
      <c r="K155" s="41">
        <f>'Statutory entitlements'!BC157*'Statutory entitlements'!Q157</f>
        <v>0</v>
      </c>
      <c r="L155" s="41">
        <f>'Statutory entitlements'!X157</f>
        <v>0</v>
      </c>
      <c r="M155" s="41">
        <f t="shared" si="4"/>
        <v>0</v>
      </c>
      <c r="N155" s="41">
        <f>'Statutory entitlements'!Y157</f>
        <v>0</v>
      </c>
      <c r="O155" s="41">
        <f t="shared" si="5"/>
        <v>0</v>
      </c>
    </row>
    <row r="156" spans="2:15" s="28" customFormat="1" ht="16.5" x14ac:dyDescent="0.25">
      <c r="B156" s="38">
        <f>'Statutory entitlements'!A158</f>
        <v>0</v>
      </c>
      <c r="C156" s="38">
        <f>'Statutory entitlements'!B158</f>
        <v>0</v>
      </c>
      <c r="D156" s="38">
        <f>'Statutory entitlements'!C158</f>
        <v>0</v>
      </c>
      <c r="E156" s="39">
        <f>'Statutory entitlements'!D158</f>
        <v>0</v>
      </c>
      <c r="F156" s="40">
        <f>'Statutory entitlements'!E158</f>
        <v>0</v>
      </c>
      <c r="G156" s="38">
        <f>'Statutory entitlements'!T158</f>
        <v>0</v>
      </c>
      <c r="H156" s="93">
        <f>'Statutory entitlements'!F158</f>
        <v>0</v>
      </c>
      <c r="I156" s="40">
        <f>'Statutory entitlements'!G158</f>
        <v>0</v>
      </c>
      <c r="J156" s="40">
        <f>'Statutory entitlements'!S158</f>
        <v>0</v>
      </c>
      <c r="K156" s="41">
        <f>'Statutory entitlements'!BC158*'Statutory entitlements'!Q158</f>
        <v>0</v>
      </c>
      <c r="L156" s="41">
        <f>'Statutory entitlements'!X158</f>
        <v>0</v>
      </c>
      <c r="M156" s="41">
        <f t="shared" si="4"/>
        <v>0</v>
      </c>
      <c r="N156" s="41">
        <f>'Statutory entitlements'!Y158</f>
        <v>0</v>
      </c>
      <c r="O156" s="41">
        <f t="shared" si="5"/>
        <v>0</v>
      </c>
    </row>
    <row r="157" spans="2:15" s="28" customFormat="1" ht="16.5" x14ac:dyDescent="0.25">
      <c r="B157" s="38">
        <f>'Statutory entitlements'!A159</f>
        <v>0</v>
      </c>
      <c r="C157" s="38">
        <f>'Statutory entitlements'!B159</f>
        <v>0</v>
      </c>
      <c r="D157" s="38">
        <f>'Statutory entitlements'!C159</f>
        <v>0</v>
      </c>
      <c r="E157" s="39">
        <f>'Statutory entitlements'!D159</f>
        <v>0</v>
      </c>
      <c r="F157" s="40">
        <f>'Statutory entitlements'!E159</f>
        <v>0</v>
      </c>
      <c r="G157" s="38">
        <f>'Statutory entitlements'!T159</f>
        <v>0</v>
      </c>
      <c r="H157" s="93">
        <f>'Statutory entitlements'!F159</f>
        <v>0</v>
      </c>
      <c r="I157" s="40">
        <f>'Statutory entitlements'!G159</f>
        <v>0</v>
      </c>
      <c r="J157" s="40">
        <f>'Statutory entitlements'!S159</f>
        <v>0</v>
      </c>
      <c r="K157" s="41">
        <f>'Statutory entitlements'!BC159*'Statutory entitlements'!Q159</f>
        <v>0</v>
      </c>
      <c r="L157" s="41">
        <f>'Statutory entitlements'!X159</f>
        <v>0</v>
      </c>
      <c r="M157" s="41">
        <f t="shared" si="4"/>
        <v>0</v>
      </c>
      <c r="N157" s="41">
        <f>'Statutory entitlements'!Y159</f>
        <v>0</v>
      </c>
      <c r="O157" s="41">
        <f t="shared" si="5"/>
        <v>0</v>
      </c>
    </row>
    <row r="158" spans="2:15" s="28" customFormat="1" ht="16.5" x14ac:dyDescent="0.25">
      <c r="B158" s="38">
        <f>'Statutory entitlements'!A160</f>
        <v>0</v>
      </c>
      <c r="C158" s="38">
        <f>'Statutory entitlements'!B160</f>
        <v>0</v>
      </c>
      <c r="D158" s="38">
        <f>'Statutory entitlements'!C160</f>
        <v>0</v>
      </c>
      <c r="E158" s="39">
        <f>'Statutory entitlements'!D160</f>
        <v>0</v>
      </c>
      <c r="F158" s="40">
        <f>'Statutory entitlements'!E160</f>
        <v>0</v>
      </c>
      <c r="G158" s="38">
        <f>'Statutory entitlements'!T160</f>
        <v>0</v>
      </c>
      <c r="H158" s="93">
        <f>'Statutory entitlements'!F160</f>
        <v>0</v>
      </c>
      <c r="I158" s="40">
        <f>'Statutory entitlements'!G160</f>
        <v>0</v>
      </c>
      <c r="J158" s="40">
        <f>'Statutory entitlements'!S160</f>
        <v>0</v>
      </c>
      <c r="K158" s="41">
        <f>'Statutory entitlements'!BC160*'Statutory entitlements'!Q160</f>
        <v>0</v>
      </c>
      <c r="L158" s="41">
        <f>'Statutory entitlements'!X160</f>
        <v>0</v>
      </c>
      <c r="M158" s="41">
        <f t="shared" si="4"/>
        <v>0</v>
      </c>
      <c r="N158" s="41">
        <f>'Statutory entitlements'!Y160</f>
        <v>0</v>
      </c>
      <c r="O158" s="41">
        <f t="shared" si="5"/>
        <v>0</v>
      </c>
    </row>
    <row r="159" spans="2:15" s="28" customFormat="1" ht="16.5" x14ac:dyDescent="0.25">
      <c r="B159" s="38">
        <f>'Statutory entitlements'!A161</f>
        <v>0</v>
      </c>
      <c r="C159" s="38">
        <f>'Statutory entitlements'!B161</f>
        <v>0</v>
      </c>
      <c r="D159" s="38">
        <f>'Statutory entitlements'!C161</f>
        <v>0</v>
      </c>
      <c r="E159" s="39">
        <f>'Statutory entitlements'!D161</f>
        <v>0</v>
      </c>
      <c r="F159" s="40">
        <f>'Statutory entitlements'!E161</f>
        <v>0</v>
      </c>
      <c r="G159" s="38">
        <f>'Statutory entitlements'!T161</f>
        <v>0</v>
      </c>
      <c r="H159" s="93">
        <f>'Statutory entitlements'!F161</f>
        <v>0</v>
      </c>
      <c r="I159" s="40">
        <f>'Statutory entitlements'!G161</f>
        <v>0</v>
      </c>
      <c r="J159" s="40">
        <f>'Statutory entitlements'!S161</f>
        <v>0</v>
      </c>
      <c r="K159" s="41">
        <f>'Statutory entitlements'!BC161*'Statutory entitlements'!Q161</f>
        <v>0</v>
      </c>
      <c r="L159" s="41">
        <f>'Statutory entitlements'!X161</f>
        <v>0</v>
      </c>
      <c r="M159" s="41">
        <f t="shared" si="4"/>
        <v>0</v>
      </c>
      <c r="N159" s="41">
        <f>'Statutory entitlements'!Y161</f>
        <v>0</v>
      </c>
      <c r="O159" s="41">
        <f t="shared" si="5"/>
        <v>0</v>
      </c>
    </row>
    <row r="160" spans="2:15" s="28" customFormat="1" ht="16.5" x14ac:dyDescent="0.25">
      <c r="B160" s="38">
        <f>'Statutory entitlements'!A162</f>
        <v>0</v>
      </c>
      <c r="C160" s="38">
        <f>'Statutory entitlements'!B162</f>
        <v>0</v>
      </c>
      <c r="D160" s="38">
        <f>'Statutory entitlements'!C162</f>
        <v>0</v>
      </c>
      <c r="E160" s="39">
        <f>'Statutory entitlements'!D162</f>
        <v>0</v>
      </c>
      <c r="F160" s="40">
        <f>'Statutory entitlements'!E162</f>
        <v>0</v>
      </c>
      <c r="G160" s="38">
        <f>'Statutory entitlements'!T162</f>
        <v>0</v>
      </c>
      <c r="H160" s="93">
        <f>'Statutory entitlements'!F162</f>
        <v>0</v>
      </c>
      <c r="I160" s="40">
        <f>'Statutory entitlements'!G162</f>
        <v>0</v>
      </c>
      <c r="J160" s="40">
        <f>'Statutory entitlements'!S162</f>
        <v>0</v>
      </c>
      <c r="K160" s="41">
        <f>'Statutory entitlements'!BC162*'Statutory entitlements'!Q162</f>
        <v>0</v>
      </c>
      <c r="L160" s="41">
        <f>'Statutory entitlements'!X162</f>
        <v>0</v>
      </c>
      <c r="M160" s="41">
        <f t="shared" si="4"/>
        <v>0</v>
      </c>
      <c r="N160" s="41">
        <f>'Statutory entitlements'!Y162</f>
        <v>0</v>
      </c>
      <c r="O160" s="41">
        <f t="shared" si="5"/>
        <v>0</v>
      </c>
    </row>
    <row r="161" spans="2:15" s="28" customFormat="1" ht="16.5" x14ac:dyDescent="0.25">
      <c r="B161" s="38">
        <f>'Statutory entitlements'!A163</f>
        <v>0</v>
      </c>
      <c r="C161" s="38">
        <f>'Statutory entitlements'!B163</f>
        <v>0</v>
      </c>
      <c r="D161" s="38">
        <f>'Statutory entitlements'!C163</f>
        <v>0</v>
      </c>
      <c r="E161" s="39">
        <f>'Statutory entitlements'!D163</f>
        <v>0</v>
      </c>
      <c r="F161" s="40">
        <f>'Statutory entitlements'!E163</f>
        <v>0</v>
      </c>
      <c r="G161" s="38">
        <f>'Statutory entitlements'!T163</f>
        <v>0</v>
      </c>
      <c r="H161" s="93">
        <f>'Statutory entitlements'!F163</f>
        <v>0</v>
      </c>
      <c r="I161" s="40">
        <f>'Statutory entitlements'!G163</f>
        <v>0</v>
      </c>
      <c r="J161" s="40">
        <f>'Statutory entitlements'!S163</f>
        <v>0</v>
      </c>
      <c r="K161" s="41">
        <f>'Statutory entitlements'!BC163*'Statutory entitlements'!Q163</f>
        <v>0</v>
      </c>
      <c r="L161" s="41">
        <f>'Statutory entitlements'!X163</f>
        <v>0</v>
      </c>
      <c r="M161" s="41">
        <f t="shared" si="4"/>
        <v>0</v>
      </c>
      <c r="N161" s="41">
        <f>'Statutory entitlements'!Y163</f>
        <v>0</v>
      </c>
      <c r="O161" s="41">
        <f t="shared" si="5"/>
        <v>0</v>
      </c>
    </row>
    <row r="162" spans="2:15" s="28" customFormat="1" ht="16.5" x14ac:dyDescent="0.25">
      <c r="B162" s="38">
        <f>'Statutory entitlements'!A164</f>
        <v>0</v>
      </c>
      <c r="C162" s="38">
        <f>'Statutory entitlements'!B164</f>
        <v>0</v>
      </c>
      <c r="D162" s="38">
        <f>'Statutory entitlements'!C164</f>
        <v>0</v>
      </c>
      <c r="E162" s="39">
        <f>'Statutory entitlements'!D164</f>
        <v>0</v>
      </c>
      <c r="F162" s="40">
        <f>'Statutory entitlements'!E164</f>
        <v>0</v>
      </c>
      <c r="G162" s="38">
        <f>'Statutory entitlements'!T164</f>
        <v>0</v>
      </c>
      <c r="H162" s="93">
        <f>'Statutory entitlements'!F164</f>
        <v>0</v>
      </c>
      <c r="I162" s="40">
        <f>'Statutory entitlements'!G164</f>
        <v>0</v>
      </c>
      <c r="J162" s="40">
        <f>'Statutory entitlements'!S164</f>
        <v>0</v>
      </c>
      <c r="K162" s="41">
        <f>'Statutory entitlements'!BC164*'Statutory entitlements'!Q164</f>
        <v>0</v>
      </c>
      <c r="L162" s="41">
        <f>'Statutory entitlements'!X164</f>
        <v>0</v>
      </c>
      <c r="M162" s="41">
        <f t="shared" si="4"/>
        <v>0</v>
      </c>
      <c r="N162" s="41">
        <f>'Statutory entitlements'!Y164</f>
        <v>0</v>
      </c>
      <c r="O162" s="41">
        <f t="shared" si="5"/>
        <v>0</v>
      </c>
    </row>
    <row r="163" spans="2:15" s="28" customFormat="1" ht="16.5" x14ac:dyDescent="0.25">
      <c r="B163" s="38">
        <f>'Statutory entitlements'!A165</f>
        <v>0</v>
      </c>
      <c r="C163" s="38">
        <f>'Statutory entitlements'!B165</f>
        <v>0</v>
      </c>
      <c r="D163" s="38">
        <f>'Statutory entitlements'!C165</f>
        <v>0</v>
      </c>
      <c r="E163" s="39">
        <f>'Statutory entitlements'!D165</f>
        <v>0</v>
      </c>
      <c r="F163" s="40">
        <f>'Statutory entitlements'!E165</f>
        <v>0</v>
      </c>
      <c r="G163" s="38">
        <f>'Statutory entitlements'!T165</f>
        <v>0</v>
      </c>
      <c r="H163" s="93">
        <f>'Statutory entitlements'!F165</f>
        <v>0</v>
      </c>
      <c r="I163" s="40">
        <f>'Statutory entitlements'!G165</f>
        <v>0</v>
      </c>
      <c r="J163" s="40">
        <f>'Statutory entitlements'!S165</f>
        <v>0</v>
      </c>
      <c r="K163" s="41">
        <f>'Statutory entitlements'!BC165*'Statutory entitlements'!Q165</f>
        <v>0</v>
      </c>
      <c r="L163" s="41">
        <f>'Statutory entitlements'!X165</f>
        <v>0</v>
      </c>
      <c r="M163" s="41">
        <f t="shared" si="4"/>
        <v>0</v>
      </c>
      <c r="N163" s="41">
        <f>'Statutory entitlements'!Y165</f>
        <v>0</v>
      </c>
      <c r="O163" s="41">
        <f t="shared" si="5"/>
        <v>0</v>
      </c>
    </row>
    <row r="164" spans="2:15" s="28" customFormat="1" ht="16.5" x14ac:dyDescent="0.25">
      <c r="B164" s="38">
        <f>'Statutory entitlements'!A166</f>
        <v>0</v>
      </c>
      <c r="C164" s="38">
        <f>'Statutory entitlements'!B166</f>
        <v>0</v>
      </c>
      <c r="D164" s="38">
        <f>'Statutory entitlements'!C166</f>
        <v>0</v>
      </c>
      <c r="E164" s="39">
        <f>'Statutory entitlements'!D166</f>
        <v>0</v>
      </c>
      <c r="F164" s="40">
        <f>'Statutory entitlements'!E166</f>
        <v>0</v>
      </c>
      <c r="G164" s="38">
        <f>'Statutory entitlements'!T166</f>
        <v>0</v>
      </c>
      <c r="H164" s="93">
        <f>'Statutory entitlements'!F166</f>
        <v>0</v>
      </c>
      <c r="I164" s="40">
        <f>'Statutory entitlements'!G166</f>
        <v>0</v>
      </c>
      <c r="J164" s="40">
        <f>'Statutory entitlements'!S166</f>
        <v>0</v>
      </c>
      <c r="K164" s="41">
        <f>'Statutory entitlements'!BC166*'Statutory entitlements'!Q166</f>
        <v>0</v>
      </c>
      <c r="L164" s="41">
        <f>'Statutory entitlements'!X166</f>
        <v>0</v>
      </c>
      <c r="M164" s="41">
        <f t="shared" si="4"/>
        <v>0</v>
      </c>
      <c r="N164" s="41">
        <f>'Statutory entitlements'!Y166</f>
        <v>0</v>
      </c>
      <c r="O164" s="41">
        <f t="shared" si="5"/>
        <v>0</v>
      </c>
    </row>
    <row r="165" spans="2:15" s="28" customFormat="1" ht="16.5" x14ac:dyDescent="0.25">
      <c r="B165" s="38">
        <f>'Statutory entitlements'!A167</f>
        <v>0</v>
      </c>
      <c r="C165" s="38">
        <f>'Statutory entitlements'!B167</f>
        <v>0</v>
      </c>
      <c r="D165" s="38">
        <f>'Statutory entitlements'!C167</f>
        <v>0</v>
      </c>
      <c r="E165" s="39">
        <f>'Statutory entitlements'!D167</f>
        <v>0</v>
      </c>
      <c r="F165" s="40">
        <f>'Statutory entitlements'!E167</f>
        <v>0</v>
      </c>
      <c r="G165" s="38">
        <f>'Statutory entitlements'!T167</f>
        <v>0</v>
      </c>
      <c r="H165" s="93">
        <f>'Statutory entitlements'!F167</f>
        <v>0</v>
      </c>
      <c r="I165" s="40">
        <f>'Statutory entitlements'!G167</f>
        <v>0</v>
      </c>
      <c r="J165" s="40">
        <f>'Statutory entitlements'!S167</f>
        <v>0</v>
      </c>
      <c r="K165" s="41">
        <f>'Statutory entitlements'!BC167*'Statutory entitlements'!Q167</f>
        <v>0</v>
      </c>
      <c r="L165" s="41">
        <f>'Statutory entitlements'!X167</f>
        <v>0</v>
      </c>
      <c r="M165" s="41">
        <f t="shared" si="4"/>
        <v>0</v>
      </c>
      <c r="N165" s="41">
        <f>'Statutory entitlements'!Y167</f>
        <v>0</v>
      </c>
      <c r="O165" s="41">
        <f t="shared" si="5"/>
        <v>0</v>
      </c>
    </row>
    <row r="166" spans="2:15" s="28" customFormat="1" ht="16.5" x14ac:dyDescent="0.25">
      <c r="B166" s="38">
        <f>'Statutory entitlements'!A168</f>
        <v>0</v>
      </c>
      <c r="C166" s="38">
        <f>'Statutory entitlements'!B168</f>
        <v>0</v>
      </c>
      <c r="D166" s="38">
        <f>'Statutory entitlements'!C168</f>
        <v>0</v>
      </c>
      <c r="E166" s="39">
        <f>'Statutory entitlements'!D168</f>
        <v>0</v>
      </c>
      <c r="F166" s="40">
        <f>'Statutory entitlements'!E168</f>
        <v>0</v>
      </c>
      <c r="G166" s="38">
        <f>'Statutory entitlements'!T168</f>
        <v>0</v>
      </c>
      <c r="H166" s="93">
        <f>'Statutory entitlements'!F168</f>
        <v>0</v>
      </c>
      <c r="I166" s="40">
        <f>'Statutory entitlements'!G168</f>
        <v>0</v>
      </c>
      <c r="J166" s="40">
        <f>'Statutory entitlements'!S168</f>
        <v>0</v>
      </c>
      <c r="K166" s="41">
        <f>'Statutory entitlements'!BC168*'Statutory entitlements'!Q168</f>
        <v>0</v>
      </c>
      <c r="L166" s="41">
        <f>'Statutory entitlements'!X168</f>
        <v>0</v>
      </c>
      <c r="M166" s="41">
        <f t="shared" si="4"/>
        <v>0</v>
      </c>
      <c r="N166" s="41">
        <f>'Statutory entitlements'!Y168</f>
        <v>0</v>
      </c>
      <c r="O166" s="41">
        <f t="shared" si="5"/>
        <v>0</v>
      </c>
    </row>
    <row r="167" spans="2:15" s="28" customFormat="1" ht="16.5" x14ac:dyDescent="0.25">
      <c r="B167" s="38">
        <f>'Statutory entitlements'!A169</f>
        <v>0</v>
      </c>
      <c r="C167" s="38">
        <f>'Statutory entitlements'!B169</f>
        <v>0</v>
      </c>
      <c r="D167" s="38">
        <f>'Statutory entitlements'!C169</f>
        <v>0</v>
      </c>
      <c r="E167" s="39">
        <f>'Statutory entitlements'!D169</f>
        <v>0</v>
      </c>
      <c r="F167" s="40">
        <f>'Statutory entitlements'!E169</f>
        <v>0</v>
      </c>
      <c r="G167" s="38">
        <f>'Statutory entitlements'!T169</f>
        <v>0</v>
      </c>
      <c r="H167" s="93">
        <f>'Statutory entitlements'!F169</f>
        <v>0</v>
      </c>
      <c r="I167" s="40">
        <f>'Statutory entitlements'!G169</f>
        <v>0</v>
      </c>
      <c r="J167" s="40">
        <f>'Statutory entitlements'!S169</f>
        <v>0</v>
      </c>
      <c r="K167" s="41">
        <f>'Statutory entitlements'!BC169*'Statutory entitlements'!Q169</f>
        <v>0</v>
      </c>
      <c r="L167" s="41">
        <f>'Statutory entitlements'!X169</f>
        <v>0</v>
      </c>
      <c r="M167" s="41">
        <f t="shared" si="4"/>
        <v>0</v>
      </c>
      <c r="N167" s="41">
        <f>'Statutory entitlements'!Y169</f>
        <v>0</v>
      </c>
      <c r="O167" s="41">
        <f t="shared" si="5"/>
        <v>0</v>
      </c>
    </row>
    <row r="168" spans="2:15" s="28" customFormat="1" ht="16.5" x14ac:dyDescent="0.25">
      <c r="B168" s="38">
        <f>'Statutory entitlements'!A170</f>
        <v>0</v>
      </c>
      <c r="C168" s="38">
        <f>'Statutory entitlements'!B170</f>
        <v>0</v>
      </c>
      <c r="D168" s="38">
        <f>'Statutory entitlements'!C170</f>
        <v>0</v>
      </c>
      <c r="E168" s="39">
        <f>'Statutory entitlements'!D170</f>
        <v>0</v>
      </c>
      <c r="F168" s="40">
        <f>'Statutory entitlements'!E170</f>
        <v>0</v>
      </c>
      <c r="G168" s="38">
        <f>'Statutory entitlements'!T170</f>
        <v>0</v>
      </c>
      <c r="H168" s="93">
        <f>'Statutory entitlements'!F170</f>
        <v>0</v>
      </c>
      <c r="I168" s="40">
        <f>'Statutory entitlements'!G170</f>
        <v>0</v>
      </c>
      <c r="J168" s="40">
        <f>'Statutory entitlements'!S170</f>
        <v>0</v>
      </c>
      <c r="K168" s="41">
        <f>'Statutory entitlements'!BC170*'Statutory entitlements'!Q170</f>
        <v>0</v>
      </c>
      <c r="L168" s="41">
        <f>'Statutory entitlements'!X170</f>
        <v>0</v>
      </c>
      <c r="M168" s="41">
        <f t="shared" si="4"/>
        <v>0</v>
      </c>
      <c r="N168" s="41">
        <f>'Statutory entitlements'!Y170</f>
        <v>0</v>
      </c>
      <c r="O168" s="41">
        <f t="shared" si="5"/>
        <v>0</v>
      </c>
    </row>
    <row r="169" spans="2:15" s="28" customFormat="1" ht="16.5" x14ac:dyDescent="0.25">
      <c r="B169" s="38">
        <f>'Statutory entitlements'!A171</f>
        <v>0</v>
      </c>
      <c r="C169" s="38">
        <f>'Statutory entitlements'!B171</f>
        <v>0</v>
      </c>
      <c r="D169" s="38">
        <f>'Statutory entitlements'!C171</f>
        <v>0</v>
      </c>
      <c r="E169" s="39">
        <f>'Statutory entitlements'!D171</f>
        <v>0</v>
      </c>
      <c r="F169" s="40">
        <f>'Statutory entitlements'!E171</f>
        <v>0</v>
      </c>
      <c r="G169" s="38">
        <f>'Statutory entitlements'!T171</f>
        <v>0</v>
      </c>
      <c r="H169" s="93">
        <f>'Statutory entitlements'!F171</f>
        <v>0</v>
      </c>
      <c r="I169" s="40">
        <f>'Statutory entitlements'!G171</f>
        <v>0</v>
      </c>
      <c r="J169" s="40">
        <f>'Statutory entitlements'!S171</f>
        <v>0</v>
      </c>
      <c r="K169" s="41">
        <f>'Statutory entitlements'!BC171*'Statutory entitlements'!Q171</f>
        <v>0</v>
      </c>
      <c r="L169" s="41">
        <f>'Statutory entitlements'!X171</f>
        <v>0</v>
      </c>
      <c r="M169" s="41">
        <f t="shared" si="4"/>
        <v>0</v>
      </c>
      <c r="N169" s="41">
        <f>'Statutory entitlements'!Y171</f>
        <v>0</v>
      </c>
      <c r="O169" s="41">
        <f t="shared" si="5"/>
        <v>0</v>
      </c>
    </row>
    <row r="170" spans="2:15" s="28" customFormat="1" ht="16.5" x14ac:dyDescent="0.25">
      <c r="B170" s="38">
        <f>'Statutory entitlements'!A172</f>
        <v>0</v>
      </c>
      <c r="C170" s="38">
        <f>'Statutory entitlements'!B172</f>
        <v>0</v>
      </c>
      <c r="D170" s="38">
        <f>'Statutory entitlements'!C172</f>
        <v>0</v>
      </c>
      <c r="E170" s="39">
        <f>'Statutory entitlements'!D172</f>
        <v>0</v>
      </c>
      <c r="F170" s="40">
        <f>'Statutory entitlements'!E172</f>
        <v>0</v>
      </c>
      <c r="G170" s="38">
        <f>'Statutory entitlements'!T172</f>
        <v>0</v>
      </c>
      <c r="H170" s="93">
        <f>'Statutory entitlements'!F172</f>
        <v>0</v>
      </c>
      <c r="I170" s="40">
        <f>'Statutory entitlements'!G172</f>
        <v>0</v>
      </c>
      <c r="J170" s="40">
        <f>'Statutory entitlements'!S172</f>
        <v>0</v>
      </c>
      <c r="K170" s="41">
        <f>'Statutory entitlements'!BC172*'Statutory entitlements'!Q172</f>
        <v>0</v>
      </c>
      <c r="L170" s="41">
        <f>'Statutory entitlements'!X172</f>
        <v>0</v>
      </c>
      <c r="M170" s="41">
        <f t="shared" si="4"/>
        <v>0</v>
      </c>
      <c r="N170" s="41">
        <f>'Statutory entitlements'!Y172</f>
        <v>0</v>
      </c>
      <c r="O170" s="41">
        <f t="shared" si="5"/>
        <v>0</v>
      </c>
    </row>
    <row r="171" spans="2:15" s="28" customFormat="1" ht="16.5" x14ac:dyDescent="0.25">
      <c r="B171" s="38">
        <f>'Statutory entitlements'!A173</f>
        <v>0</v>
      </c>
      <c r="C171" s="38">
        <f>'Statutory entitlements'!B173</f>
        <v>0</v>
      </c>
      <c r="D171" s="38">
        <f>'Statutory entitlements'!C173</f>
        <v>0</v>
      </c>
      <c r="E171" s="39">
        <f>'Statutory entitlements'!D173</f>
        <v>0</v>
      </c>
      <c r="F171" s="40">
        <f>'Statutory entitlements'!E173</f>
        <v>0</v>
      </c>
      <c r="G171" s="38">
        <f>'Statutory entitlements'!T173</f>
        <v>0</v>
      </c>
      <c r="H171" s="93">
        <f>'Statutory entitlements'!F173</f>
        <v>0</v>
      </c>
      <c r="I171" s="40">
        <f>'Statutory entitlements'!G173</f>
        <v>0</v>
      </c>
      <c r="J171" s="40">
        <f>'Statutory entitlements'!S173</f>
        <v>0</v>
      </c>
      <c r="K171" s="41">
        <f>'Statutory entitlements'!BC173*'Statutory entitlements'!Q173</f>
        <v>0</v>
      </c>
      <c r="L171" s="41">
        <f>'Statutory entitlements'!X173</f>
        <v>0</v>
      </c>
      <c r="M171" s="41">
        <f t="shared" si="4"/>
        <v>0</v>
      </c>
      <c r="N171" s="41">
        <f>'Statutory entitlements'!Y173</f>
        <v>0</v>
      </c>
      <c r="O171" s="41">
        <f t="shared" si="5"/>
        <v>0</v>
      </c>
    </row>
    <row r="172" spans="2:15" s="28" customFormat="1" ht="16.5" x14ac:dyDescent="0.25">
      <c r="B172" s="38">
        <f>'Statutory entitlements'!A174</f>
        <v>0</v>
      </c>
      <c r="C172" s="38">
        <f>'Statutory entitlements'!B174</f>
        <v>0</v>
      </c>
      <c r="D172" s="38">
        <f>'Statutory entitlements'!C174</f>
        <v>0</v>
      </c>
      <c r="E172" s="39">
        <f>'Statutory entitlements'!D174</f>
        <v>0</v>
      </c>
      <c r="F172" s="40">
        <f>'Statutory entitlements'!E174</f>
        <v>0</v>
      </c>
      <c r="G172" s="38">
        <f>'Statutory entitlements'!T174</f>
        <v>0</v>
      </c>
      <c r="H172" s="93">
        <f>'Statutory entitlements'!F174</f>
        <v>0</v>
      </c>
      <c r="I172" s="40">
        <f>'Statutory entitlements'!G174</f>
        <v>0</v>
      </c>
      <c r="J172" s="40">
        <f>'Statutory entitlements'!S174</f>
        <v>0</v>
      </c>
      <c r="K172" s="41">
        <f>'Statutory entitlements'!BC174*'Statutory entitlements'!Q174</f>
        <v>0</v>
      </c>
      <c r="L172" s="41">
        <f>'Statutory entitlements'!X174</f>
        <v>0</v>
      </c>
      <c r="M172" s="41">
        <f t="shared" si="4"/>
        <v>0</v>
      </c>
      <c r="N172" s="41">
        <f>'Statutory entitlements'!Y174</f>
        <v>0</v>
      </c>
      <c r="O172" s="41">
        <f t="shared" si="5"/>
        <v>0</v>
      </c>
    </row>
    <row r="173" spans="2:15" s="28" customFormat="1" ht="16.5" x14ac:dyDescent="0.25">
      <c r="B173" s="38">
        <f>'Statutory entitlements'!A175</f>
        <v>0</v>
      </c>
      <c r="C173" s="38">
        <f>'Statutory entitlements'!B175</f>
        <v>0</v>
      </c>
      <c r="D173" s="38">
        <f>'Statutory entitlements'!C175</f>
        <v>0</v>
      </c>
      <c r="E173" s="39">
        <f>'Statutory entitlements'!D175</f>
        <v>0</v>
      </c>
      <c r="F173" s="40">
        <f>'Statutory entitlements'!E175</f>
        <v>0</v>
      </c>
      <c r="G173" s="38">
        <f>'Statutory entitlements'!T175</f>
        <v>0</v>
      </c>
      <c r="H173" s="93">
        <f>'Statutory entitlements'!F175</f>
        <v>0</v>
      </c>
      <c r="I173" s="40">
        <f>'Statutory entitlements'!G175</f>
        <v>0</v>
      </c>
      <c r="J173" s="40">
        <f>'Statutory entitlements'!S175</f>
        <v>0</v>
      </c>
      <c r="K173" s="41">
        <f>'Statutory entitlements'!BC175*'Statutory entitlements'!Q175</f>
        <v>0</v>
      </c>
      <c r="L173" s="41">
        <f>'Statutory entitlements'!X175</f>
        <v>0</v>
      </c>
      <c r="M173" s="41">
        <f t="shared" si="4"/>
        <v>0</v>
      </c>
      <c r="N173" s="41">
        <f>'Statutory entitlements'!Y175</f>
        <v>0</v>
      </c>
      <c r="O173" s="41">
        <f t="shared" si="5"/>
        <v>0</v>
      </c>
    </row>
    <row r="174" spans="2:15" s="28" customFormat="1" ht="16.5" x14ac:dyDescent="0.25">
      <c r="B174" s="38">
        <f>'Statutory entitlements'!A176</f>
        <v>0</v>
      </c>
      <c r="C174" s="38">
        <f>'Statutory entitlements'!B176</f>
        <v>0</v>
      </c>
      <c r="D174" s="38">
        <f>'Statutory entitlements'!C176</f>
        <v>0</v>
      </c>
      <c r="E174" s="39">
        <f>'Statutory entitlements'!D176</f>
        <v>0</v>
      </c>
      <c r="F174" s="40">
        <f>'Statutory entitlements'!E176</f>
        <v>0</v>
      </c>
      <c r="G174" s="38">
        <f>'Statutory entitlements'!T176</f>
        <v>0</v>
      </c>
      <c r="H174" s="93">
        <f>'Statutory entitlements'!F176</f>
        <v>0</v>
      </c>
      <c r="I174" s="40">
        <f>'Statutory entitlements'!G176</f>
        <v>0</v>
      </c>
      <c r="J174" s="40">
        <f>'Statutory entitlements'!S176</f>
        <v>0</v>
      </c>
      <c r="K174" s="41">
        <f>'Statutory entitlements'!BC176*'Statutory entitlements'!Q176</f>
        <v>0</v>
      </c>
      <c r="L174" s="41">
        <f>'Statutory entitlements'!X176</f>
        <v>0</v>
      </c>
      <c r="M174" s="41">
        <f t="shared" si="4"/>
        <v>0</v>
      </c>
      <c r="N174" s="41">
        <f>'Statutory entitlements'!Y176</f>
        <v>0</v>
      </c>
      <c r="O174" s="41">
        <f t="shared" si="5"/>
        <v>0</v>
      </c>
    </row>
    <row r="175" spans="2:15" s="28" customFormat="1" ht="16.5" x14ac:dyDescent="0.25">
      <c r="B175" s="38">
        <f>'Statutory entitlements'!A177</f>
        <v>0</v>
      </c>
      <c r="C175" s="38">
        <f>'Statutory entitlements'!B177</f>
        <v>0</v>
      </c>
      <c r="D175" s="38">
        <f>'Statutory entitlements'!C177</f>
        <v>0</v>
      </c>
      <c r="E175" s="39">
        <f>'Statutory entitlements'!D177</f>
        <v>0</v>
      </c>
      <c r="F175" s="40">
        <f>'Statutory entitlements'!E177</f>
        <v>0</v>
      </c>
      <c r="G175" s="38">
        <f>'Statutory entitlements'!T177</f>
        <v>0</v>
      </c>
      <c r="H175" s="93">
        <f>'Statutory entitlements'!F177</f>
        <v>0</v>
      </c>
      <c r="I175" s="40">
        <f>'Statutory entitlements'!G177</f>
        <v>0</v>
      </c>
      <c r="J175" s="40">
        <f>'Statutory entitlements'!S177</f>
        <v>0</v>
      </c>
      <c r="K175" s="41">
        <f>'Statutory entitlements'!BC177*'Statutory entitlements'!Q177</f>
        <v>0</v>
      </c>
      <c r="L175" s="41">
        <f>'Statutory entitlements'!X177</f>
        <v>0</v>
      </c>
      <c r="M175" s="41">
        <f t="shared" si="4"/>
        <v>0</v>
      </c>
      <c r="N175" s="41">
        <f>'Statutory entitlements'!Y177</f>
        <v>0</v>
      </c>
      <c r="O175" s="41">
        <f t="shared" si="5"/>
        <v>0</v>
      </c>
    </row>
    <row r="176" spans="2:15" s="28" customFormat="1" ht="16.5" x14ac:dyDescent="0.25">
      <c r="B176" s="38">
        <f>'Statutory entitlements'!A178</f>
        <v>0</v>
      </c>
      <c r="C176" s="38">
        <f>'Statutory entitlements'!B178</f>
        <v>0</v>
      </c>
      <c r="D176" s="38">
        <f>'Statutory entitlements'!C178</f>
        <v>0</v>
      </c>
      <c r="E176" s="39">
        <f>'Statutory entitlements'!D178</f>
        <v>0</v>
      </c>
      <c r="F176" s="40">
        <f>'Statutory entitlements'!E178</f>
        <v>0</v>
      </c>
      <c r="G176" s="38">
        <f>'Statutory entitlements'!T178</f>
        <v>0</v>
      </c>
      <c r="H176" s="93">
        <f>'Statutory entitlements'!F178</f>
        <v>0</v>
      </c>
      <c r="I176" s="40">
        <f>'Statutory entitlements'!G178</f>
        <v>0</v>
      </c>
      <c r="J176" s="40">
        <f>'Statutory entitlements'!S178</f>
        <v>0</v>
      </c>
      <c r="K176" s="41">
        <f>'Statutory entitlements'!BC178*'Statutory entitlements'!Q178</f>
        <v>0</v>
      </c>
      <c r="L176" s="41">
        <f>'Statutory entitlements'!X178</f>
        <v>0</v>
      </c>
      <c r="M176" s="41">
        <f t="shared" si="4"/>
        <v>0</v>
      </c>
      <c r="N176" s="41">
        <f>'Statutory entitlements'!Y178</f>
        <v>0</v>
      </c>
      <c r="O176" s="41">
        <f t="shared" si="5"/>
        <v>0</v>
      </c>
    </row>
    <row r="177" spans="2:15" s="28" customFormat="1" ht="16.5" x14ac:dyDescent="0.25">
      <c r="B177" s="38">
        <f>'Statutory entitlements'!A179</f>
        <v>0</v>
      </c>
      <c r="C177" s="38">
        <f>'Statutory entitlements'!B179</f>
        <v>0</v>
      </c>
      <c r="D177" s="38">
        <f>'Statutory entitlements'!C179</f>
        <v>0</v>
      </c>
      <c r="E177" s="39">
        <f>'Statutory entitlements'!D179</f>
        <v>0</v>
      </c>
      <c r="F177" s="40">
        <f>'Statutory entitlements'!E179</f>
        <v>0</v>
      </c>
      <c r="G177" s="38">
        <f>'Statutory entitlements'!T179</f>
        <v>0</v>
      </c>
      <c r="H177" s="93">
        <f>'Statutory entitlements'!F179</f>
        <v>0</v>
      </c>
      <c r="I177" s="40">
        <f>'Statutory entitlements'!G179</f>
        <v>0</v>
      </c>
      <c r="J177" s="40">
        <f>'Statutory entitlements'!S179</f>
        <v>0</v>
      </c>
      <c r="K177" s="41">
        <f>'Statutory entitlements'!BC179*'Statutory entitlements'!Q179</f>
        <v>0</v>
      </c>
      <c r="L177" s="41">
        <f>'Statutory entitlements'!X179</f>
        <v>0</v>
      </c>
      <c r="M177" s="41">
        <f t="shared" si="4"/>
        <v>0</v>
      </c>
      <c r="N177" s="41">
        <f>'Statutory entitlements'!Y179</f>
        <v>0</v>
      </c>
      <c r="O177" s="41">
        <f t="shared" si="5"/>
        <v>0</v>
      </c>
    </row>
    <row r="178" spans="2:15" s="28" customFormat="1" ht="16.5" x14ac:dyDescent="0.25">
      <c r="B178" s="38">
        <f>'Statutory entitlements'!A180</f>
        <v>0</v>
      </c>
      <c r="C178" s="38">
        <f>'Statutory entitlements'!B180</f>
        <v>0</v>
      </c>
      <c r="D178" s="38">
        <f>'Statutory entitlements'!C180</f>
        <v>0</v>
      </c>
      <c r="E178" s="39">
        <f>'Statutory entitlements'!D180</f>
        <v>0</v>
      </c>
      <c r="F178" s="40">
        <f>'Statutory entitlements'!E180</f>
        <v>0</v>
      </c>
      <c r="G178" s="38">
        <f>'Statutory entitlements'!T180</f>
        <v>0</v>
      </c>
      <c r="H178" s="93">
        <f>'Statutory entitlements'!F180</f>
        <v>0</v>
      </c>
      <c r="I178" s="40">
        <f>'Statutory entitlements'!G180</f>
        <v>0</v>
      </c>
      <c r="J178" s="40">
        <f>'Statutory entitlements'!S180</f>
        <v>0</v>
      </c>
      <c r="K178" s="41">
        <f>'Statutory entitlements'!BC180*'Statutory entitlements'!Q180</f>
        <v>0</v>
      </c>
      <c r="L178" s="41">
        <f>'Statutory entitlements'!X180</f>
        <v>0</v>
      </c>
      <c r="M178" s="41">
        <f t="shared" si="4"/>
        <v>0</v>
      </c>
      <c r="N178" s="41">
        <f>'Statutory entitlements'!Y180</f>
        <v>0</v>
      </c>
      <c r="O178" s="41">
        <f t="shared" si="5"/>
        <v>0</v>
      </c>
    </row>
    <row r="179" spans="2:15" s="28" customFormat="1" ht="16.5" x14ac:dyDescent="0.25">
      <c r="B179" s="38">
        <f>'Statutory entitlements'!A181</f>
        <v>0</v>
      </c>
      <c r="C179" s="38">
        <f>'Statutory entitlements'!B181</f>
        <v>0</v>
      </c>
      <c r="D179" s="38">
        <f>'Statutory entitlements'!C181</f>
        <v>0</v>
      </c>
      <c r="E179" s="39">
        <f>'Statutory entitlements'!D181</f>
        <v>0</v>
      </c>
      <c r="F179" s="40">
        <f>'Statutory entitlements'!E181</f>
        <v>0</v>
      </c>
      <c r="G179" s="38">
        <f>'Statutory entitlements'!T181</f>
        <v>0</v>
      </c>
      <c r="H179" s="93">
        <f>'Statutory entitlements'!F181</f>
        <v>0</v>
      </c>
      <c r="I179" s="40">
        <f>'Statutory entitlements'!G181</f>
        <v>0</v>
      </c>
      <c r="J179" s="40">
        <f>'Statutory entitlements'!S181</f>
        <v>0</v>
      </c>
      <c r="K179" s="41">
        <f>'Statutory entitlements'!BC181*'Statutory entitlements'!Q181</f>
        <v>0</v>
      </c>
      <c r="L179" s="41">
        <f>'Statutory entitlements'!X181</f>
        <v>0</v>
      </c>
      <c r="M179" s="41">
        <f t="shared" si="4"/>
        <v>0</v>
      </c>
      <c r="N179" s="41">
        <f>'Statutory entitlements'!Y181</f>
        <v>0</v>
      </c>
      <c r="O179" s="41">
        <f t="shared" si="5"/>
        <v>0</v>
      </c>
    </row>
    <row r="180" spans="2:15" s="28" customFormat="1" ht="16.5" x14ac:dyDescent="0.25">
      <c r="B180" s="38">
        <f>'Statutory entitlements'!A182</f>
        <v>0</v>
      </c>
      <c r="C180" s="38">
        <f>'Statutory entitlements'!B182</f>
        <v>0</v>
      </c>
      <c r="D180" s="38">
        <f>'Statutory entitlements'!C182</f>
        <v>0</v>
      </c>
      <c r="E180" s="39">
        <f>'Statutory entitlements'!D182</f>
        <v>0</v>
      </c>
      <c r="F180" s="40">
        <f>'Statutory entitlements'!E182</f>
        <v>0</v>
      </c>
      <c r="G180" s="38">
        <f>'Statutory entitlements'!T182</f>
        <v>0</v>
      </c>
      <c r="H180" s="93">
        <f>'Statutory entitlements'!F182</f>
        <v>0</v>
      </c>
      <c r="I180" s="40">
        <f>'Statutory entitlements'!G182</f>
        <v>0</v>
      </c>
      <c r="J180" s="40">
        <f>'Statutory entitlements'!S182</f>
        <v>0</v>
      </c>
      <c r="K180" s="41">
        <f>'Statutory entitlements'!BC182*'Statutory entitlements'!Q182</f>
        <v>0</v>
      </c>
      <c r="L180" s="41">
        <f>'Statutory entitlements'!X182</f>
        <v>0</v>
      </c>
      <c r="M180" s="41">
        <f t="shared" si="4"/>
        <v>0</v>
      </c>
      <c r="N180" s="41">
        <f>'Statutory entitlements'!Y182</f>
        <v>0</v>
      </c>
      <c r="O180" s="41">
        <f t="shared" si="5"/>
        <v>0</v>
      </c>
    </row>
    <row r="181" spans="2:15" s="28" customFormat="1" ht="16.5" x14ac:dyDescent="0.25">
      <c r="B181" s="38">
        <f>'Statutory entitlements'!A183</f>
        <v>0</v>
      </c>
      <c r="C181" s="38">
        <f>'Statutory entitlements'!B183</f>
        <v>0</v>
      </c>
      <c r="D181" s="38">
        <f>'Statutory entitlements'!C183</f>
        <v>0</v>
      </c>
      <c r="E181" s="39">
        <f>'Statutory entitlements'!D183</f>
        <v>0</v>
      </c>
      <c r="F181" s="40">
        <f>'Statutory entitlements'!E183</f>
        <v>0</v>
      </c>
      <c r="G181" s="38">
        <f>'Statutory entitlements'!T183</f>
        <v>0</v>
      </c>
      <c r="H181" s="93">
        <f>'Statutory entitlements'!F183</f>
        <v>0</v>
      </c>
      <c r="I181" s="40">
        <f>'Statutory entitlements'!G183</f>
        <v>0</v>
      </c>
      <c r="J181" s="40">
        <f>'Statutory entitlements'!S183</f>
        <v>0</v>
      </c>
      <c r="K181" s="41">
        <f>'Statutory entitlements'!BC183*'Statutory entitlements'!Q183</f>
        <v>0</v>
      </c>
      <c r="L181" s="41">
        <f>'Statutory entitlements'!X183</f>
        <v>0</v>
      </c>
      <c r="M181" s="41">
        <f t="shared" si="4"/>
        <v>0</v>
      </c>
      <c r="N181" s="41">
        <f>'Statutory entitlements'!Y183</f>
        <v>0</v>
      </c>
      <c r="O181" s="41">
        <f t="shared" si="5"/>
        <v>0</v>
      </c>
    </row>
    <row r="182" spans="2:15" s="28" customFormat="1" ht="16.5" x14ac:dyDescent="0.25">
      <c r="B182" s="38">
        <f>'Statutory entitlements'!A184</f>
        <v>0</v>
      </c>
      <c r="C182" s="38">
        <f>'Statutory entitlements'!B184</f>
        <v>0</v>
      </c>
      <c r="D182" s="38">
        <f>'Statutory entitlements'!C184</f>
        <v>0</v>
      </c>
      <c r="E182" s="39">
        <f>'Statutory entitlements'!D184</f>
        <v>0</v>
      </c>
      <c r="F182" s="40">
        <f>'Statutory entitlements'!E184</f>
        <v>0</v>
      </c>
      <c r="G182" s="38">
        <f>'Statutory entitlements'!T184</f>
        <v>0</v>
      </c>
      <c r="H182" s="93">
        <f>'Statutory entitlements'!F184</f>
        <v>0</v>
      </c>
      <c r="I182" s="40">
        <f>'Statutory entitlements'!G184</f>
        <v>0</v>
      </c>
      <c r="J182" s="40">
        <f>'Statutory entitlements'!S184</f>
        <v>0</v>
      </c>
      <c r="K182" s="41">
        <f>'Statutory entitlements'!BC184*'Statutory entitlements'!Q184</f>
        <v>0</v>
      </c>
      <c r="L182" s="41">
        <f>'Statutory entitlements'!X184</f>
        <v>0</v>
      </c>
      <c r="M182" s="41">
        <f t="shared" si="4"/>
        <v>0</v>
      </c>
      <c r="N182" s="41">
        <f>'Statutory entitlements'!Y184</f>
        <v>0</v>
      </c>
      <c r="O182" s="41">
        <f t="shared" si="5"/>
        <v>0</v>
      </c>
    </row>
    <row r="183" spans="2:15" s="28" customFormat="1" ht="16.5" x14ac:dyDescent="0.25">
      <c r="B183" s="38">
        <f>'Statutory entitlements'!A185</f>
        <v>0</v>
      </c>
      <c r="C183" s="38">
        <f>'Statutory entitlements'!B185</f>
        <v>0</v>
      </c>
      <c r="D183" s="38">
        <f>'Statutory entitlements'!C185</f>
        <v>0</v>
      </c>
      <c r="E183" s="39">
        <f>'Statutory entitlements'!D185</f>
        <v>0</v>
      </c>
      <c r="F183" s="40">
        <f>'Statutory entitlements'!E185</f>
        <v>0</v>
      </c>
      <c r="G183" s="38">
        <f>'Statutory entitlements'!T185</f>
        <v>0</v>
      </c>
      <c r="H183" s="93">
        <f>'Statutory entitlements'!F185</f>
        <v>0</v>
      </c>
      <c r="I183" s="40">
        <f>'Statutory entitlements'!G185</f>
        <v>0</v>
      </c>
      <c r="J183" s="40">
        <f>'Statutory entitlements'!S185</f>
        <v>0</v>
      </c>
      <c r="K183" s="41">
        <f>'Statutory entitlements'!BC185*'Statutory entitlements'!Q185</f>
        <v>0</v>
      </c>
      <c r="L183" s="41">
        <f>'Statutory entitlements'!X185</f>
        <v>0</v>
      </c>
      <c r="M183" s="41">
        <f t="shared" si="4"/>
        <v>0</v>
      </c>
      <c r="N183" s="41">
        <f>'Statutory entitlements'!Y185</f>
        <v>0</v>
      </c>
      <c r="O183" s="41">
        <f t="shared" si="5"/>
        <v>0</v>
      </c>
    </row>
    <row r="184" spans="2:15" s="28" customFormat="1" ht="16.5" x14ac:dyDescent="0.25">
      <c r="B184" s="38">
        <f>'Statutory entitlements'!A186</f>
        <v>0</v>
      </c>
      <c r="C184" s="38">
        <f>'Statutory entitlements'!B186</f>
        <v>0</v>
      </c>
      <c r="D184" s="38">
        <f>'Statutory entitlements'!C186</f>
        <v>0</v>
      </c>
      <c r="E184" s="39">
        <f>'Statutory entitlements'!D186</f>
        <v>0</v>
      </c>
      <c r="F184" s="40">
        <f>'Statutory entitlements'!E186</f>
        <v>0</v>
      </c>
      <c r="G184" s="38">
        <f>'Statutory entitlements'!T186</f>
        <v>0</v>
      </c>
      <c r="H184" s="93">
        <f>'Statutory entitlements'!F186</f>
        <v>0</v>
      </c>
      <c r="I184" s="40">
        <f>'Statutory entitlements'!G186</f>
        <v>0</v>
      </c>
      <c r="J184" s="40">
        <f>'Statutory entitlements'!S186</f>
        <v>0</v>
      </c>
      <c r="K184" s="41">
        <f>'Statutory entitlements'!BC186*'Statutory entitlements'!Q186</f>
        <v>0</v>
      </c>
      <c r="L184" s="41">
        <f>'Statutory entitlements'!X186</f>
        <v>0</v>
      </c>
      <c r="M184" s="41">
        <f t="shared" si="4"/>
        <v>0</v>
      </c>
      <c r="N184" s="41">
        <f>'Statutory entitlements'!Y186</f>
        <v>0</v>
      </c>
      <c r="O184" s="41">
        <f t="shared" si="5"/>
        <v>0</v>
      </c>
    </row>
    <row r="185" spans="2:15" s="28" customFormat="1" ht="16.5" x14ac:dyDescent="0.25">
      <c r="B185" s="38">
        <f>'Statutory entitlements'!A187</f>
        <v>0</v>
      </c>
      <c r="C185" s="38">
        <f>'Statutory entitlements'!B187</f>
        <v>0</v>
      </c>
      <c r="D185" s="38">
        <f>'Statutory entitlements'!C187</f>
        <v>0</v>
      </c>
      <c r="E185" s="39">
        <f>'Statutory entitlements'!D187</f>
        <v>0</v>
      </c>
      <c r="F185" s="40">
        <f>'Statutory entitlements'!E187</f>
        <v>0</v>
      </c>
      <c r="G185" s="38">
        <f>'Statutory entitlements'!T187</f>
        <v>0</v>
      </c>
      <c r="H185" s="93">
        <f>'Statutory entitlements'!F187</f>
        <v>0</v>
      </c>
      <c r="I185" s="40">
        <f>'Statutory entitlements'!G187</f>
        <v>0</v>
      </c>
      <c r="J185" s="40">
        <f>'Statutory entitlements'!S187</f>
        <v>0</v>
      </c>
      <c r="K185" s="41">
        <f>'Statutory entitlements'!BC187*'Statutory entitlements'!Q187</f>
        <v>0</v>
      </c>
      <c r="L185" s="41">
        <f>'Statutory entitlements'!X187</f>
        <v>0</v>
      </c>
      <c r="M185" s="41">
        <f t="shared" si="4"/>
        <v>0</v>
      </c>
      <c r="N185" s="41">
        <f>'Statutory entitlements'!Y187</f>
        <v>0</v>
      </c>
      <c r="O185" s="41">
        <f t="shared" si="5"/>
        <v>0</v>
      </c>
    </row>
    <row r="186" spans="2:15" s="28" customFormat="1" ht="16.5" x14ac:dyDescent="0.25">
      <c r="B186" s="38">
        <f>'Statutory entitlements'!A188</f>
        <v>0</v>
      </c>
      <c r="C186" s="38">
        <f>'Statutory entitlements'!B188</f>
        <v>0</v>
      </c>
      <c r="D186" s="38">
        <f>'Statutory entitlements'!C188</f>
        <v>0</v>
      </c>
      <c r="E186" s="39">
        <f>'Statutory entitlements'!D188</f>
        <v>0</v>
      </c>
      <c r="F186" s="40">
        <f>'Statutory entitlements'!E188</f>
        <v>0</v>
      </c>
      <c r="G186" s="38">
        <f>'Statutory entitlements'!T188</f>
        <v>0</v>
      </c>
      <c r="H186" s="93">
        <f>'Statutory entitlements'!F188</f>
        <v>0</v>
      </c>
      <c r="I186" s="40">
        <f>'Statutory entitlements'!G188</f>
        <v>0</v>
      </c>
      <c r="J186" s="40">
        <f>'Statutory entitlements'!S188</f>
        <v>0</v>
      </c>
      <c r="K186" s="41">
        <f>'Statutory entitlements'!BC188*'Statutory entitlements'!Q188</f>
        <v>0</v>
      </c>
      <c r="L186" s="41">
        <f>'Statutory entitlements'!X188</f>
        <v>0</v>
      </c>
      <c r="M186" s="41">
        <f t="shared" si="4"/>
        <v>0</v>
      </c>
      <c r="N186" s="41">
        <f>'Statutory entitlements'!Y188</f>
        <v>0</v>
      </c>
      <c r="O186" s="41">
        <f t="shared" si="5"/>
        <v>0</v>
      </c>
    </row>
    <row r="187" spans="2:15" s="28" customFormat="1" ht="16.5" x14ac:dyDescent="0.25">
      <c r="B187" s="38">
        <f>'Statutory entitlements'!A189</f>
        <v>0</v>
      </c>
      <c r="C187" s="38">
        <f>'Statutory entitlements'!B189</f>
        <v>0</v>
      </c>
      <c r="D187" s="38">
        <f>'Statutory entitlements'!C189</f>
        <v>0</v>
      </c>
      <c r="E187" s="39">
        <f>'Statutory entitlements'!D189</f>
        <v>0</v>
      </c>
      <c r="F187" s="40">
        <f>'Statutory entitlements'!E189</f>
        <v>0</v>
      </c>
      <c r="G187" s="38">
        <f>'Statutory entitlements'!T189</f>
        <v>0</v>
      </c>
      <c r="H187" s="93">
        <f>'Statutory entitlements'!F189</f>
        <v>0</v>
      </c>
      <c r="I187" s="40">
        <f>'Statutory entitlements'!G189</f>
        <v>0</v>
      </c>
      <c r="J187" s="40">
        <f>'Statutory entitlements'!S189</f>
        <v>0</v>
      </c>
      <c r="K187" s="41">
        <f>'Statutory entitlements'!BC189*'Statutory entitlements'!Q189</f>
        <v>0</v>
      </c>
      <c r="L187" s="41">
        <f>'Statutory entitlements'!X189</f>
        <v>0</v>
      </c>
      <c r="M187" s="41">
        <f t="shared" si="4"/>
        <v>0</v>
      </c>
      <c r="N187" s="41">
        <f>'Statutory entitlements'!Y189</f>
        <v>0</v>
      </c>
      <c r="O187" s="41">
        <f t="shared" si="5"/>
        <v>0</v>
      </c>
    </row>
    <row r="188" spans="2:15" s="28" customFormat="1" ht="16.5" x14ac:dyDescent="0.25">
      <c r="B188" s="38">
        <f>'Statutory entitlements'!A190</f>
        <v>0</v>
      </c>
      <c r="C188" s="38">
        <f>'Statutory entitlements'!B190</f>
        <v>0</v>
      </c>
      <c r="D188" s="38">
        <f>'Statutory entitlements'!C190</f>
        <v>0</v>
      </c>
      <c r="E188" s="39">
        <f>'Statutory entitlements'!D190</f>
        <v>0</v>
      </c>
      <c r="F188" s="40">
        <f>'Statutory entitlements'!E190</f>
        <v>0</v>
      </c>
      <c r="G188" s="38">
        <f>'Statutory entitlements'!T190</f>
        <v>0</v>
      </c>
      <c r="H188" s="93">
        <f>'Statutory entitlements'!F190</f>
        <v>0</v>
      </c>
      <c r="I188" s="40">
        <f>'Statutory entitlements'!G190</f>
        <v>0</v>
      </c>
      <c r="J188" s="40">
        <f>'Statutory entitlements'!S190</f>
        <v>0</v>
      </c>
      <c r="K188" s="41">
        <f>'Statutory entitlements'!BC190*'Statutory entitlements'!Q190</f>
        <v>0</v>
      </c>
      <c r="L188" s="41">
        <f>'Statutory entitlements'!X190</f>
        <v>0</v>
      </c>
      <c r="M188" s="41">
        <f t="shared" si="4"/>
        <v>0</v>
      </c>
      <c r="N188" s="41">
        <f>'Statutory entitlements'!Y190</f>
        <v>0</v>
      </c>
      <c r="O188" s="41">
        <f t="shared" si="5"/>
        <v>0</v>
      </c>
    </row>
    <row r="189" spans="2:15" s="28" customFormat="1" ht="16.5" x14ac:dyDescent="0.25">
      <c r="B189" s="38">
        <f>'Statutory entitlements'!A191</f>
        <v>0</v>
      </c>
      <c r="C189" s="38">
        <f>'Statutory entitlements'!B191</f>
        <v>0</v>
      </c>
      <c r="D189" s="38">
        <f>'Statutory entitlements'!C191</f>
        <v>0</v>
      </c>
      <c r="E189" s="39">
        <f>'Statutory entitlements'!D191</f>
        <v>0</v>
      </c>
      <c r="F189" s="40">
        <f>'Statutory entitlements'!E191</f>
        <v>0</v>
      </c>
      <c r="G189" s="38">
        <f>'Statutory entitlements'!T191</f>
        <v>0</v>
      </c>
      <c r="H189" s="93">
        <f>'Statutory entitlements'!F191</f>
        <v>0</v>
      </c>
      <c r="I189" s="40">
        <f>'Statutory entitlements'!G191</f>
        <v>0</v>
      </c>
      <c r="J189" s="40">
        <f>'Statutory entitlements'!S191</f>
        <v>0</v>
      </c>
      <c r="K189" s="41">
        <f>'Statutory entitlements'!BC191*'Statutory entitlements'!Q191</f>
        <v>0</v>
      </c>
      <c r="L189" s="41">
        <f>'Statutory entitlements'!X191</f>
        <v>0</v>
      </c>
      <c r="M189" s="41">
        <f t="shared" si="4"/>
        <v>0</v>
      </c>
      <c r="N189" s="41">
        <f>'Statutory entitlements'!Y191</f>
        <v>0</v>
      </c>
      <c r="O189" s="41">
        <f t="shared" si="5"/>
        <v>0</v>
      </c>
    </row>
    <row r="190" spans="2:15" s="28" customFormat="1" ht="16.5" x14ac:dyDescent="0.25">
      <c r="B190" s="38">
        <f>'Statutory entitlements'!A192</f>
        <v>0</v>
      </c>
      <c r="C190" s="38">
        <f>'Statutory entitlements'!B192</f>
        <v>0</v>
      </c>
      <c r="D190" s="38">
        <f>'Statutory entitlements'!C192</f>
        <v>0</v>
      </c>
      <c r="E190" s="39">
        <f>'Statutory entitlements'!D192</f>
        <v>0</v>
      </c>
      <c r="F190" s="40">
        <f>'Statutory entitlements'!E192</f>
        <v>0</v>
      </c>
      <c r="G190" s="38">
        <f>'Statutory entitlements'!T192</f>
        <v>0</v>
      </c>
      <c r="H190" s="93">
        <f>'Statutory entitlements'!F192</f>
        <v>0</v>
      </c>
      <c r="I190" s="40">
        <f>'Statutory entitlements'!G192</f>
        <v>0</v>
      </c>
      <c r="J190" s="40">
        <f>'Statutory entitlements'!S192</f>
        <v>0</v>
      </c>
      <c r="K190" s="41">
        <f>'Statutory entitlements'!BC192*'Statutory entitlements'!Q192</f>
        <v>0</v>
      </c>
      <c r="L190" s="41">
        <f>'Statutory entitlements'!X192</f>
        <v>0</v>
      </c>
      <c r="M190" s="41">
        <f t="shared" si="4"/>
        <v>0</v>
      </c>
      <c r="N190" s="41">
        <f>'Statutory entitlements'!Y192</f>
        <v>0</v>
      </c>
      <c r="O190" s="41">
        <f t="shared" si="5"/>
        <v>0</v>
      </c>
    </row>
    <row r="191" spans="2:15" s="28" customFormat="1" ht="16.5" x14ac:dyDescent="0.25">
      <c r="B191" s="38">
        <f>'Statutory entitlements'!A193</f>
        <v>0</v>
      </c>
      <c r="C191" s="38">
        <f>'Statutory entitlements'!B193</f>
        <v>0</v>
      </c>
      <c r="D191" s="38">
        <f>'Statutory entitlements'!C193</f>
        <v>0</v>
      </c>
      <c r="E191" s="39">
        <f>'Statutory entitlements'!D193</f>
        <v>0</v>
      </c>
      <c r="F191" s="40">
        <f>'Statutory entitlements'!E193</f>
        <v>0</v>
      </c>
      <c r="G191" s="38">
        <f>'Statutory entitlements'!T193</f>
        <v>0</v>
      </c>
      <c r="H191" s="93">
        <f>'Statutory entitlements'!F193</f>
        <v>0</v>
      </c>
      <c r="I191" s="40">
        <f>'Statutory entitlements'!G193</f>
        <v>0</v>
      </c>
      <c r="J191" s="40">
        <f>'Statutory entitlements'!S193</f>
        <v>0</v>
      </c>
      <c r="K191" s="41">
        <f>'Statutory entitlements'!BC193*'Statutory entitlements'!Q193</f>
        <v>0</v>
      </c>
      <c r="L191" s="41">
        <f>'Statutory entitlements'!X193</f>
        <v>0</v>
      </c>
      <c r="M191" s="41">
        <f t="shared" si="4"/>
        <v>0</v>
      </c>
      <c r="N191" s="41">
        <f>'Statutory entitlements'!Y193</f>
        <v>0</v>
      </c>
      <c r="O191" s="41">
        <f t="shared" si="5"/>
        <v>0</v>
      </c>
    </row>
    <row r="192" spans="2:15" s="28" customFormat="1" ht="16.5" x14ac:dyDescent="0.25">
      <c r="B192" s="38">
        <f>'Statutory entitlements'!A194</f>
        <v>0</v>
      </c>
      <c r="C192" s="38">
        <f>'Statutory entitlements'!B194</f>
        <v>0</v>
      </c>
      <c r="D192" s="38">
        <f>'Statutory entitlements'!C194</f>
        <v>0</v>
      </c>
      <c r="E192" s="39">
        <f>'Statutory entitlements'!D194</f>
        <v>0</v>
      </c>
      <c r="F192" s="40">
        <f>'Statutory entitlements'!E194</f>
        <v>0</v>
      </c>
      <c r="G192" s="38">
        <f>'Statutory entitlements'!T194</f>
        <v>0</v>
      </c>
      <c r="H192" s="93">
        <f>'Statutory entitlements'!F194</f>
        <v>0</v>
      </c>
      <c r="I192" s="40">
        <f>'Statutory entitlements'!G194</f>
        <v>0</v>
      </c>
      <c r="J192" s="40">
        <f>'Statutory entitlements'!S194</f>
        <v>0</v>
      </c>
      <c r="K192" s="41">
        <f>'Statutory entitlements'!BC194*'Statutory entitlements'!Q194</f>
        <v>0</v>
      </c>
      <c r="L192" s="41">
        <f>'Statutory entitlements'!X194</f>
        <v>0</v>
      </c>
      <c r="M192" s="41">
        <f t="shared" si="4"/>
        <v>0</v>
      </c>
      <c r="N192" s="41">
        <f>'Statutory entitlements'!Y194</f>
        <v>0</v>
      </c>
      <c r="O192" s="41">
        <f t="shared" si="5"/>
        <v>0</v>
      </c>
    </row>
    <row r="193" spans="2:15" s="28" customFormat="1" ht="16.5" x14ac:dyDescent="0.25">
      <c r="B193" s="38">
        <f>'Statutory entitlements'!A195</f>
        <v>0</v>
      </c>
      <c r="C193" s="38">
        <f>'Statutory entitlements'!B195</f>
        <v>0</v>
      </c>
      <c r="D193" s="38">
        <f>'Statutory entitlements'!C195</f>
        <v>0</v>
      </c>
      <c r="E193" s="39">
        <f>'Statutory entitlements'!D195</f>
        <v>0</v>
      </c>
      <c r="F193" s="40">
        <f>'Statutory entitlements'!E195</f>
        <v>0</v>
      </c>
      <c r="G193" s="38">
        <f>'Statutory entitlements'!T195</f>
        <v>0</v>
      </c>
      <c r="H193" s="93">
        <f>'Statutory entitlements'!F195</f>
        <v>0</v>
      </c>
      <c r="I193" s="40">
        <f>'Statutory entitlements'!G195</f>
        <v>0</v>
      </c>
      <c r="J193" s="40">
        <f>'Statutory entitlements'!S195</f>
        <v>0</v>
      </c>
      <c r="K193" s="41">
        <f>'Statutory entitlements'!BC195*'Statutory entitlements'!Q195</f>
        <v>0</v>
      </c>
      <c r="L193" s="41">
        <f>'Statutory entitlements'!X195</f>
        <v>0</v>
      </c>
      <c r="M193" s="41">
        <f t="shared" ref="M193:M202" si="6">K193+L193</f>
        <v>0</v>
      </c>
      <c r="N193" s="41">
        <f>'Statutory entitlements'!Y195</f>
        <v>0</v>
      </c>
      <c r="O193" s="41">
        <f t="shared" ref="O193:O202" si="7">M193-N193</f>
        <v>0</v>
      </c>
    </row>
    <row r="194" spans="2:15" s="28" customFormat="1" ht="16.5" x14ac:dyDescent="0.25">
      <c r="B194" s="38">
        <f>'Statutory entitlements'!A196</f>
        <v>0</v>
      </c>
      <c r="C194" s="38">
        <f>'Statutory entitlements'!B196</f>
        <v>0</v>
      </c>
      <c r="D194" s="38">
        <f>'Statutory entitlements'!C196</f>
        <v>0</v>
      </c>
      <c r="E194" s="39">
        <f>'Statutory entitlements'!D196</f>
        <v>0</v>
      </c>
      <c r="F194" s="40">
        <f>'Statutory entitlements'!E196</f>
        <v>0</v>
      </c>
      <c r="G194" s="38">
        <f>'Statutory entitlements'!T196</f>
        <v>0</v>
      </c>
      <c r="H194" s="93">
        <f>'Statutory entitlements'!F196</f>
        <v>0</v>
      </c>
      <c r="I194" s="40">
        <f>'Statutory entitlements'!G196</f>
        <v>0</v>
      </c>
      <c r="J194" s="40">
        <f>'Statutory entitlements'!S196</f>
        <v>0</v>
      </c>
      <c r="K194" s="41">
        <f>'Statutory entitlements'!BC196*'Statutory entitlements'!Q196</f>
        <v>0</v>
      </c>
      <c r="L194" s="41">
        <f>'Statutory entitlements'!X196</f>
        <v>0</v>
      </c>
      <c r="M194" s="41">
        <f t="shared" si="6"/>
        <v>0</v>
      </c>
      <c r="N194" s="41">
        <f>'Statutory entitlements'!Y196</f>
        <v>0</v>
      </c>
      <c r="O194" s="41">
        <f t="shared" si="7"/>
        <v>0</v>
      </c>
    </row>
    <row r="195" spans="2:15" s="28" customFormat="1" ht="16.5" x14ac:dyDescent="0.25">
      <c r="B195" s="38">
        <f>'Statutory entitlements'!A197</f>
        <v>0</v>
      </c>
      <c r="C195" s="38">
        <f>'Statutory entitlements'!B197</f>
        <v>0</v>
      </c>
      <c r="D195" s="38">
        <f>'Statutory entitlements'!C197</f>
        <v>0</v>
      </c>
      <c r="E195" s="39">
        <f>'Statutory entitlements'!D197</f>
        <v>0</v>
      </c>
      <c r="F195" s="40">
        <f>'Statutory entitlements'!E197</f>
        <v>0</v>
      </c>
      <c r="G195" s="38">
        <f>'Statutory entitlements'!T197</f>
        <v>0</v>
      </c>
      <c r="H195" s="93">
        <f>'Statutory entitlements'!F197</f>
        <v>0</v>
      </c>
      <c r="I195" s="40">
        <f>'Statutory entitlements'!G197</f>
        <v>0</v>
      </c>
      <c r="J195" s="40">
        <f>'Statutory entitlements'!S197</f>
        <v>0</v>
      </c>
      <c r="K195" s="41">
        <f>'Statutory entitlements'!BC197*'Statutory entitlements'!Q197</f>
        <v>0</v>
      </c>
      <c r="L195" s="41">
        <f>'Statutory entitlements'!X197</f>
        <v>0</v>
      </c>
      <c r="M195" s="41">
        <f t="shared" si="6"/>
        <v>0</v>
      </c>
      <c r="N195" s="41">
        <f>'Statutory entitlements'!Y197</f>
        <v>0</v>
      </c>
      <c r="O195" s="41">
        <f t="shared" si="7"/>
        <v>0</v>
      </c>
    </row>
    <row r="196" spans="2:15" s="28" customFormat="1" ht="16.5" x14ac:dyDescent="0.25">
      <c r="B196" s="38">
        <f>'Statutory entitlements'!A198</f>
        <v>0</v>
      </c>
      <c r="C196" s="38">
        <f>'Statutory entitlements'!B198</f>
        <v>0</v>
      </c>
      <c r="D196" s="38">
        <f>'Statutory entitlements'!C198</f>
        <v>0</v>
      </c>
      <c r="E196" s="39">
        <f>'Statutory entitlements'!D198</f>
        <v>0</v>
      </c>
      <c r="F196" s="40">
        <f>'Statutory entitlements'!E198</f>
        <v>0</v>
      </c>
      <c r="G196" s="38">
        <f>'Statutory entitlements'!T198</f>
        <v>0</v>
      </c>
      <c r="H196" s="93">
        <f>'Statutory entitlements'!F198</f>
        <v>0</v>
      </c>
      <c r="I196" s="40">
        <f>'Statutory entitlements'!G198</f>
        <v>0</v>
      </c>
      <c r="J196" s="40">
        <f>'Statutory entitlements'!S198</f>
        <v>0</v>
      </c>
      <c r="K196" s="41">
        <f>'Statutory entitlements'!BC198*'Statutory entitlements'!Q198</f>
        <v>0</v>
      </c>
      <c r="L196" s="41">
        <f>'Statutory entitlements'!X198</f>
        <v>0</v>
      </c>
      <c r="M196" s="41">
        <f t="shared" si="6"/>
        <v>0</v>
      </c>
      <c r="N196" s="41">
        <f>'Statutory entitlements'!Y198</f>
        <v>0</v>
      </c>
      <c r="O196" s="41">
        <f t="shared" si="7"/>
        <v>0</v>
      </c>
    </row>
    <row r="197" spans="2:15" s="28" customFormat="1" ht="16.5" x14ac:dyDescent="0.25">
      <c r="B197" s="38">
        <f>'Statutory entitlements'!A199</f>
        <v>0</v>
      </c>
      <c r="C197" s="38">
        <f>'Statutory entitlements'!B199</f>
        <v>0</v>
      </c>
      <c r="D197" s="38">
        <f>'Statutory entitlements'!C199</f>
        <v>0</v>
      </c>
      <c r="E197" s="39">
        <f>'Statutory entitlements'!D199</f>
        <v>0</v>
      </c>
      <c r="F197" s="40">
        <f>'Statutory entitlements'!E199</f>
        <v>0</v>
      </c>
      <c r="G197" s="38">
        <f>'Statutory entitlements'!T199</f>
        <v>0</v>
      </c>
      <c r="H197" s="93">
        <f>'Statutory entitlements'!F199</f>
        <v>0</v>
      </c>
      <c r="I197" s="40">
        <f>'Statutory entitlements'!G199</f>
        <v>0</v>
      </c>
      <c r="J197" s="40">
        <f>'Statutory entitlements'!S199</f>
        <v>0</v>
      </c>
      <c r="K197" s="41">
        <f>'Statutory entitlements'!BC199*'Statutory entitlements'!Q199</f>
        <v>0</v>
      </c>
      <c r="L197" s="41">
        <f>'Statutory entitlements'!X199</f>
        <v>0</v>
      </c>
      <c r="M197" s="41">
        <f t="shared" si="6"/>
        <v>0</v>
      </c>
      <c r="N197" s="41">
        <f>'Statutory entitlements'!Y199</f>
        <v>0</v>
      </c>
      <c r="O197" s="41">
        <f t="shared" si="7"/>
        <v>0</v>
      </c>
    </row>
    <row r="198" spans="2:15" s="28" customFormat="1" ht="16.5" x14ac:dyDescent="0.25">
      <c r="B198" s="38">
        <f>'Statutory entitlements'!A200</f>
        <v>0</v>
      </c>
      <c r="C198" s="38">
        <f>'Statutory entitlements'!B200</f>
        <v>0</v>
      </c>
      <c r="D198" s="38">
        <f>'Statutory entitlements'!C200</f>
        <v>0</v>
      </c>
      <c r="E198" s="39">
        <f>'Statutory entitlements'!D200</f>
        <v>0</v>
      </c>
      <c r="F198" s="40">
        <f>'Statutory entitlements'!E200</f>
        <v>0</v>
      </c>
      <c r="G198" s="38">
        <f>'Statutory entitlements'!T200</f>
        <v>0</v>
      </c>
      <c r="H198" s="93">
        <f>'Statutory entitlements'!F200</f>
        <v>0</v>
      </c>
      <c r="I198" s="40">
        <f>'Statutory entitlements'!G200</f>
        <v>0</v>
      </c>
      <c r="J198" s="40">
        <f>'Statutory entitlements'!S200</f>
        <v>0</v>
      </c>
      <c r="K198" s="41">
        <f>'Statutory entitlements'!BC200*'Statutory entitlements'!Q200</f>
        <v>0</v>
      </c>
      <c r="L198" s="41">
        <f>'Statutory entitlements'!X200</f>
        <v>0</v>
      </c>
      <c r="M198" s="41">
        <f t="shared" si="6"/>
        <v>0</v>
      </c>
      <c r="N198" s="41">
        <f>'Statutory entitlements'!Y200</f>
        <v>0</v>
      </c>
      <c r="O198" s="41">
        <f t="shared" si="7"/>
        <v>0</v>
      </c>
    </row>
    <row r="199" spans="2:15" s="28" customFormat="1" ht="16.5" x14ac:dyDescent="0.25">
      <c r="B199" s="38">
        <f>'Statutory entitlements'!A201</f>
        <v>0</v>
      </c>
      <c r="C199" s="38">
        <f>'Statutory entitlements'!B201</f>
        <v>0</v>
      </c>
      <c r="D199" s="38">
        <f>'Statutory entitlements'!C201</f>
        <v>0</v>
      </c>
      <c r="E199" s="39">
        <f>'Statutory entitlements'!D201</f>
        <v>0</v>
      </c>
      <c r="F199" s="40">
        <f>'Statutory entitlements'!E201</f>
        <v>0</v>
      </c>
      <c r="G199" s="38">
        <f>'Statutory entitlements'!T201</f>
        <v>0</v>
      </c>
      <c r="H199" s="93">
        <f>'Statutory entitlements'!F201</f>
        <v>0</v>
      </c>
      <c r="I199" s="40">
        <f>'Statutory entitlements'!G201</f>
        <v>0</v>
      </c>
      <c r="J199" s="40">
        <f>'Statutory entitlements'!S201</f>
        <v>0</v>
      </c>
      <c r="K199" s="41">
        <f>'Statutory entitlements'!BC201*'Statutory entitlements'!Q201</f>
        <v>0</v>
      </c>
      <c r="L199" s="41">
        <f>'Statutory entitlements'!X201</f>
        <v>0</v>
      </c>
      <c r="M199" s="41">
        <f t="shared" si="6"/>
        <v>0</v>
      </c>
      <c r="N199" s="41">
        <f>'Statutory entitlements'!Y201</f>
        <v>0</v>
      </c>
      <c r="O199" s="41">
        <f t="shared" si="7"/>
        <v>0</v>
      </c>
    </row>
    <row r="200" spans="2:15" s="28" customFormat="1" ht="16.5" x14ac:dyDescent="0.25">
      <c r="B200" s="38">
        <f>'Statutory entitlements'!A202</f>
        <v>0</v>
      </c>
      <c r="C200" s="38">
        <f>'Statutory entitlements'!B202</f>
        <v>0</v>
      </c>
      <c r="D200" s="38">
        <f>'Statutory entitlements'!C202</f>
        <v>0</v>
      </c>
      <c r="E200" s="39">
        <f>'Statutory entitlements'!D202</f>
        <v>0</v>
      </c>
      <c r="F200" s="40">
        <f>'Statutory entitlements'!E202</f>
        <v>0</v>
      </c>
      <c r="G200" s="38">
        <f>'Statutory entitlements'!T202</f>
        <v>0</v>
      </c>
      <c r="H200" s="93">
        <f>'Statutory entitlements'!F202</f>
        <v>0</v>
      </c>
      <c r="I200" s="40">
        <f>'Statutory entitlements'!G202</f>
        <v>0</v>
      </c>
      <c r="J200" s="40">
        <f>'Statutory entitlements'!S202</f>
        <v>0</v>
      </c>
      <c r="K200" s="41">
        <f>'Statutory entitlements'!BC202*'Statutory entitlements'!Q202</f>
        <v>0</v>
      </c>
      <c r="L200" s="41">
        <f>'Statutory entitlements'!X202</f>
        <v>0</v>
      </c>
      <c r="M200" s="41">
        <f t="shared" si="6"/>
        <v>0</v>
      </c>
      <c r="N200" s="41">
        <f>'Statutory entitlements'!Y202</f>
        <v>0</v>
      </c>
      <c r="O200" s="41">
        <f t="shared" si="7"/>
        <v>0</v>
      </c>
    </row>
    <row r="201" spans="2:15" s="28" customFormat="1" ht="16.5" x14ac:dyDescent="0.25">
      <c r="B201" s="38">
        <f>'Statutory entitlements'!A203</f>
        <v>0</v>
      </c>
      <c r="C201" s="38">
        <f>'Statutory entitlements'!B203</f>
        <v>0</v>
      </c>
      <c r="D201" s="38">
        <f>'Statutory entitlements'!C203</f>
        <v>0</v>
      </c>
      <c r="E201" s="39">
        <f>'Statutory entitlements'!D203</f>
        <v>0</v>
      </c>
      <c r="F201" s="40">
        <f>'Statutory entitlements'!E203</f>
        <v>0</v>
      </c>
      <c r="G201" s="38">
        <f>'Statutory entitlements'!T203</f>
        <v>0</v>
      </c>
      <c r="H201" s="93">
        <f>'Statutory entitlements'!F203</f>
        <v>0</v>
      </c>
      <c r="I201" s="40">
        <f>'Statutory entitlements'!G203</f>
        <v>0</v>
      </c>
      <c r="J201" s="40">
        <f>'Statutory entitlements'!S203</f>
        <v>0</v>
      </c>
      <c r="K201" s="41">
        <f>'Statutory entitlements'!BC203*'Statutory entitlements'!Q203</f>
        <v>0</v>
      </c>
      <c r="L201" s="41">
        <f>'Statutory entitlements'!X203</f>
        <v>0</v>
      </c>
      <c r="M201" s="41">
        <f t="shared" si="6"/>
        <v>0</v>
      </c>
      <c r="N201" s="41">
        <f>'Statutory entitlements'!Y203</f>
        <v>0</v>
      </c>
      <c r="O201" s="41">
        <f t="shared" si="7"/>
        <v>0</v>
      </c>
    </row>
    <row r="202" spans="2:15" s="28" customFormat="1" ht="16.5" x14ac:dyDescent="0.25">
      <c r="B202" s="38">
        <f>'Statutory entitlements'!A204</f>
        <v>0</v>
      </c>
      <c r="C202" s="38">
        <f>'Statutory entitlements'!B204</f>
        <v>0</v>
      </c>
      <c r="D202" s="38">
        <f>'Statutory entitlements'!C204</f>
        <v>0</v>
      </c>
      <c r="E202" s="39">
        <f>'Statutory entitlements'!D204</f>
        <v>0</v>
      </c>
      <c r="F202" s="40">
        <f>'Statutory entitlements'!E204</f>
        <v>0</v>
      </c>
      <c r="G202" s="38">
        <f>'Statutory entitlements'!T204</f>
        <v>0</v>
      </c>
      <c r="H202" s="93">
        <f>'Statutory entitlements'!F204</f>
        <v>0</v>
      </c>
      <c r="I202" s="40">
        <f>'Statutory entitlements'!G204</f>
        <v>0</v>
      </c>
      <c r="J202" s="40">
        <f>'Statutory entitlements'!S204</f>
        <v>0</v>
      </c>
      <c r="K202" s="41">
        <f>'Statutory entitlements'!BC204*'Statutory entitlements'!Q204</f>
        <v>0</v>
      </c>
      <c r="L202" s="41">
        <f>'Statutory entitlements'!X204</f>
        <v>0</v>
      </c>
      <c r="M202" s="41">
        <f t="shared" si="6"/>
        <v>0</v>
      </c>
      <c r="N202" s="41">
        <f>'Statutory entitlements'!Y204</f>
        <v>0</v>
      </c>
      <c r="O202" s="41">
        <f t="shared" si="7"/>
        <v>0</v>
      </c>
    </row>
    <row r="203" spans="2:15" s="28" customFormat="1" ht="16.5" x14ac:dyDescent="0.25">
      <c r="B203" s="38">
        <f>'Statutory entitlements'!A205</f>
        <v>0</v>
      </c>
      <c r="C203" s="38">
        <f>'Statutory entitlements'!B205</f>
        <v>0</v>
      </c>
      <c r="D203" s="38">
        <f>'Statutory entitlements'!C205</f>
        <v>0</v>
      </c>
      <c r="E203" s="39">
        <f>'Statutory entitlements'!D205</f>
        <v>0</v>
      </c>
      <c r="F203" s="40">
        <f>'Statutory entitlements'!E205</f>
        <v>0</v>
      </c>
      <c r="G203" s="38">
        <f>'Statutory entitlements'!T205</f>
        <v>0</v>
      </c>
      <c r="H203" s="93">
        <f>'Statutory entitlements'!BB205</f>
        <v>0</v>
      </c>
      <c r="I203" s="40">
        <f>'Statutory entitlements'!BC205</f>
        <v>0</v>
      </c>
      <c r="J203" s="40"/>
      <c r="K203" s="41">
        <f>'Statutory entitlements'!BC205*'Statutory entitlements'!Q205</f>
        <v>0</v>
      </c>
      <c r="L203" s="41"/>
      <c r="M203" s="41"/>
      <c r="N203" s="41">
        <f>'Statutory entitlements'!Y205</f>
        <v>0</v>
      </c>
      <c r="O203" s="41"/>
    </row>
    <row r="204" spans="2:15" s="28" customFormat="1" ht="16.5" x14ac:dyDescent="0.25">
      <c r="B204" s="38">
        <f>'Statutory entitlements'!A206</f>
        <v>0</v>
      </c>
      <c r="C204" s="38">
        <f>'Statutory entitlements'!B206</f>
        <v>0</v>
      </c>
      <c r="D204" s="38">
        <f>'Statutory entitlements'!C206</f>
        <v>0</v>
      </c>
      <c r="E204" s="39">
        <f>'Statutory entitlements'!D206</f>
        <v>0</v>
      </c>
      <c r="F204" s="40">
        <f>'Statutory entitlements'!E206</f>
        <v>0</v>
      </c>
      <c r="G204" s="38">
        <f>'Statutory entitlements'!T206</f>
        <v>0</v>
      </c>
      <c r="H204" s="93">
        <f>'Statutory entitlements'!BB206</f>
        <v>0</v>
      </c>
      <c r="I204" s="40">
        <f>'Statutory entitlements'!BC206</f>
        <v>0</v>
      </c>
      <c r="J204" s="40"/>
      <c r="K204" s="41">
        <f>'Statutory entitlements'!BC206*'Statutory entitlements'!Q206</f>
        <v>0</v>
      </c>
      <c r="L204" s="41"/>
      <c r="M204" s="41"/>
      <c r="N204" s="41">
        <f>'Statutory entitlements'!Y206</f>
        <v>0</v>
      </c>
      <c r="O204" s="41"/>
    </row>
    <row r="205" spans="2:15" s="28" customFormat="1" ht="16.5" x14ac:dyDescent="0.25">
      <c r="B205" s="38">
        <f>'Statutory entitlements'!A207</f>
        <v>0</v>
      </c>
      <c r="C205" s="38">
        <f>'Statutory entitlements'!B207</f>
        <v>0</v>
      </c>
      <c r="D205" s="38">
        <f>'Statutory entitlements'!C207</f>
        <v>0</v>
      </c>
      <c r="E205" s="39">
        <f>'Statutory entitlements'!D207</f>
        <v>0</v>
      </c>
      <c r="F205" s="40">
        <f>'Statutory entitlements'!E207</f>
        <v>0</v>
      </c>
      <c r="G205" s="38">
        <f>'Statutory entitlements'!T207</f>
        <v>0</v>
      </c>
      <c r="H205" s="93">
        <f>'Statutory entitlements'!BB207</f>
        <v>0</v>
      </c>
      <c r="I205" s="40">
        <f>'Statutory entitlements'!BC207</f>
        <v>0</v>
      </c>
      <c r="J205" s="40"/>
      <c r="K205" s="41">
        <f>'Statutory entitlements'!BC207*'Statutory entitlements'!Q207</f>
        <v>0</v>
      </c>
      <c r="L205" s="41"/>
      <c r="M205" s="41"/>
      <c r="N205" s="41">
        <f>'Statutory entitlements'!Y207</f>
        <v>0</v>
      </c>
      <c r="O205" s="41"/>
    </row>
    <row r="206" spans="2:15" s="27" customFormat="1" ht="16.5" x14ac:dyDescent="0.25">
      <c r="B206" s="3">
        <f>'Statutory entitlements'!A208</f>
        <v>0</v>
      </c>
      <c r="C206" s="3">
        <f>'Statutory entitlements'!B208</f>
        <v>0</v>
      </c>
      <c r="D206" s="3">
        <f>'Statutory entitlements'!C208</f>
        <v>0</v>
      </c>
      <c r="E206" s="30">
        <f>'Statutory entitlements'!D208</f>
        <v>0</v>
      </c>
      <c r="F206" s="5">
        <f>'Statutory entitlements'!E208</f>
        <v>0</v>
      </c>
      <c r="G206" s="3">
        <f>'Statutory entitlements'!T208</f>
        <v>0</v>
      </c>
      <c r="H206" s="5">
        <f>'Statutory entitlements'!BB208</f>
        <v>0</v>
      </c>
      <c r="I206" s="5">
        <f>'Statutory entitlements'!BC208</f>
        <v>0</v>
      </c>
      <c r="J206" s="5"/>
      <c r="K206" s="41">
        <f>'Statutory entitlements'!BC208*'Statutory entitlements'!Q208</f>
        <v>0</v>
      </c>
      <c r="L206" s="2"/>
      <c r="M206" s="2"/>
      <c r="N206" s="4">
        <f>'Statutory entitlements'!Y208</f>
        <v>0</v>
      </c>
      <c r="O206" s="4"/>
    </row>
    <row r="207" spans="2:15" s="27" customFormat="1" ht="16.5" x14ac:dyDescent="0.25">
      <c r="B207" s="3">
        <f>'Statutory entitlements'!A209</f>
        <v>0</v>
      </c>
      <c r="C207" s="3">
        <f>'Statutory entitlements'!B209</f>
        <v>0</v>
      </c>
      <c r="D207" s="3">
        <f>'Statutory entitlements'!C209</f>
        <v>0</v>
      </c>
      <c r="E207" s="30">
        <f>'Statutory entitlements'!D209</f>
        <v>0</v>
      </c>
      <c r="F207" s="5">
        <f>'Statutory entitlements'!E209</f>
        <v>0</v>
      </c>
      <c r="G207" s="3">
        <f>'Statutory entitlements'!T209</f>
        <v>0</v>
      </c>
      <c r="H207" s="5">
        <f>'Statutory entitlements'!BB209</f>
        <v>0</v>
      </c>
      <c r="I207" s="5">
        <f>'Statutory entitlements'!BC209</f>
        <v>0</v>
      </c>
      <c r="J207" s="5"/>
      <c r="K207" s="41">
        <f>'Statutory entitlements'!BC209*'Statutory entitlements'!Q209</f>
        <v>0</v>
      </c>
      <c r="L207" s="2"/>
      <c r="M207" s="2"/>
      <c r="N207" s="4">
        <f>'Statutory entitlements'!Y209</f>
        <v>0</v>
      </c>
      <c r="O207" s="4"/>
    </row>
    <row r="208" spans="2:15" ht="16.5" x14ac:dyDescent="0.3">
      <c r="B208" s="20">
        <f>'Statutory entitlements'!A210</f>
        <v>0</v>
      </c>
      <c r="C208" s="20">
        <f>'Statutory entitlements'!B210</f>
        <v>0</v>
      </c>
      <c r="D208" s="21">
        <f>'Statutory entitlements'!C210</f>
        <v>0</v>
      </c>
      <c r="E208" s="31">
        <f>'Statutory entitlements'!D210</f>
        <v>0</v>
      </c>
      <c r="F208" s="18">
        <f>'Statutory entitlements'!E210</f>
        <v>0</v>
      </c>
      <c r="G208" s="20">
        <f>'Statutory entitlements'!T210</f>
        <v>0</v>
      </c>
      <c r="H208" s="18">
        <f>'Statutory entitlements'!BB210</f>
        <v>0</v>
      </c>
      <c r="I208" s="18">
        <f>'Statutory entitlements'!BC210</f>
        <v>0</v>
      </c>
      <c r="J208" s="18"/>
      <c r="K208" s="41">
        <f>'Statutory entitlements'!BC210*'Statutory entitlements'!Q210</f>
        <v>0</v>
      </c>
      <c r="L208" s="17"/>
      <c r="M208" s="17"/>
      <c r="N208" s="19">
        <f>'Statutory entitlements'!Y210</f>
        <v>0</v>
      </c>
      <c r="O208" s="19"/>
    </row>
    <row r="209" spans="2:15" ht="16.5" x14ac:dyDescent="0.3">
      <c r="B209" s="20">
        <f>'Statutory entitlements'!A211</f>
        <v>0</v>
      </c>
      <c r="C209" s="20">
        <f>'Statutory entitlements'!B211</f>
        <v>0</v>
      </c>
      <c r="D209" s="21">
        <f>'Statutory entitlements'!C211</f>
        <v>0</v>
      </c>
      <c r="E209" s="31">
        <f>'Statutory entitlements'!D211</f>
        <v>0</v>
      </c>
      <c r="F209" s="18">
        <f>'Statutory entitlements'!E211</f>
        <v>0</v>
      </c>
      <c r="G209" s="20">
        <f>'Statutory entitlements'!T211</f>
        <v>0</v>
      </c>
      <c r="H209" s="18">
        <f>'Statutory entitlements'!BB211</f>
        <v>0</v>
      </c>
      <c r="I209" s="18">
        <f>'Statutory entitlements'!BC211</f>
        <v>0</v>
      </c>
      <c r="J209" s="18"/>
      <c r="K209" s="41">
        <f>'Statutory entitlements'!BC211*'Statutory entitlements'!Q211</f>
        <v>0</v>
      </c>
      <c r="L209" s="17"/>
      <c r="M209" s="17"/>
      <c r="N209" s="19">
        <f>'Statutory entitlements'!Y211</f>
        <v>0</v>
      </c>
      <c r="O209" s="19"/>
    </row>
    <row r="210" spans="2:15" ht="16.5" x14ac:dyDescent="0.3">
      <c r="B210" s="20">
        <f>'Statutory entitlements'!A212</f>
        <v>0</v>
      </c>
      <c r="C210" s="20">
        <f>'Statutory entitlements'!B212</f>
        <v>0</v>
      </c>
      <c r="D210" s="21">
        <f>'Statutory entitlements'!C212</f>
        <v>0</v>
      </c>
      <c r="E210" s="31">
        <f>'Statutory entitlements'!D212</f>
        <v>0</v>
      </c>
      <c r="F210" s="18">
        <f>'Statutory entitlements'!E212</f>
        <v>0</v>
      </c>
      <c r="G210" s="20">
        <f>'Statutory entitlements'!T212</f>
        <v>0</v>
      </c>
      <c r="H210" s="18">
        <f>'Statutory entitlements'!BB212</f>
        <v>0</v>
      </c>
      <c r="I210" s="18">
        <f>'Statutory entitlements'!BC212</f>
        <v>0</v>
      </c>
      <c r="J210" s="18"/>
      <c r="K210" s="41">
        <f>'Statutory entitlements'!BC212*'Statutory entitlements'!Q212</f>
        <v>0</v>
      </c>
      <c r="L210" s="17"/>
      <c r="M210" s="17"/>
      <c r="N210" s="19">
        <f>'Statutory entitlements'!Y212</f>
        <v>0</v>
      </c>
      <c r="O210" s="19"/>
    </row>
  </sheetData>
  <mergeCells count="2">
    <mergeCell ref="B1:P1"/>
    <mergeCell ref="D2:N2"/>
  </mergeCells>
  <conditionalFormatting sqref="H6:I6 B6:G8 N206:N210 K8:XFD8 B206:I1048576 K9:K210">
    <cfRule type="cellIs" dxfId="26" priority="14" operator="equal">
      <formula>0</formula>
    </cfRule>
  </conditionalFormatting>
  <conditionalFormatting sqref="B8:O8 K9:K210">
    <cfRule type="cellIs" dxfId="25" priority="8" operator="notEqual">
      <formula>0</formula>
    </cfRule>
  </conditionalFormatting>
  <conditionalFormatting sqref="O5 O8">
    <cfRule type="cellIs" dxfId="24" priority="6" operator="greaterThan">
      <formula>0</formula>
    </cfRule>
    <cfRule type="cellIs" dxfId="23" priority="7" operator="lessThan">
      <formula>0</formula>
    </cfRule>
  </conditionalFormatting>
  <conditionalFormatting sqref="B9:G205 L9:XFD205">
    <cfRule type="cellIs" dxfId="22" priority="5" operator="equal">
      <formula>0</formula>
    </cfRule>
  </conditionalFormatting>
  <conditionalFormatting sqref="B9:J205 L9:O205">
    <cfRule type="cellIs" dxfId="21" priority="4" operator="notEqual">
      <formula>0</formula>
    </cfRule>
  </conditionalFormatting>
  <conditionalFormatting sqref="O9:O205">
    <cfRule type="cellIs" dxfId="20" priority="2" operator="greaterThan">
      <formula>0</formula>
    </cfRule>
    <cfRule type="cellIs" dxfId="19" priority="3" operator="lessThan">
      <formula>0</formula>
    </cfRule>
  </conditionalFormatting>
  <conditionalFormatting sqref="H9:J206">
    <cfRule type="cellIs" dxfId="18" priority="1" operator="equal">
      <formula>0</formula>
    </cfRule>
  </conditionalFormatting>
  <pageMargins left="0.70866141732283472" right="0.70866141732283472" top="0.74803149606299213" bottom="0.74803149606299213" header="0.31496062992125984" footer="0.31496062992125984"/>
  <pageSetup paperSize="9" scale="50" orientation="landscape" r:id="rId1"/>
  <rowBreaks count="2" manualBreakCount="2">
    <brk id="37" max="15" man="1"/>
    <brk id="174" max="16383" man="1"/>
  </rowBreaks>
  <ignoredErrors>
    <ignoredError sqref="J9:J103 J104:J20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571FE-4D85-4D82-8FEA-9669613D227E}">
  <sheetPr>
    <tabColor rgb="FF002060"/>
    <pageSetUpPr fitToPage="1"/>
  </sheetPr>
  <dimension ref="A1:FI23"/>
  <sheetViews>
    <sheetView zoomScale="85" zoomScaleNormal="85" workbookViewId="0">
      <selection activeCell="K20" sqref="K20"/>
    </sheetView>
  </sheetViews>
  <sheetFormatPr defaultRowHeight="15" x14ac:dyDescent="0.25"/>
  <cols>
    <col min="1" max="1" width="11.42578125" style="53" bestFit="1" customWidth="1"/>
    <col min="2" max="2" width="11.42578125" style="53" customWidth="1"/>
    <col min="3" max="3" width="13.5703125" style="53" bestFit="1" customWidth="1"/>
    <col min="4" max="4" width="27.140625" style="53" customWidth="1"/>
    <col min="5" max="7" width="14.85546875" style="53" customWidth="1"/>
    <col min="8" max="8" width="10.5703125" style="54" customWidth="1"/>
    <col min="9" max="11" width="10.5703125" style="55" customWidth="1"/>
    <col min="12" max="12" width="8.85546875" style="53" bestFit="1" customWidth="1"/>
    <col min="13" max="13" width="11" style="53" customWidth="1"/>
    <col min="14" max="14" width="10.85546875" style="54" customWidth="1"/>
    <col min="15" max="15" width="10.5703125" style="54" customWidth="1"/>
    <col min="16" max="16" width="11.7109375" style="54" customWidth="1"/>
    <col min="17" max="17" width="12.85546875" style="56" customWidth="1"/>
    <col min="18" max="18" width="20.5703125" style="56" customWidth="1"/>
    <col min="19" max="19" width="8.85546875" style="1" customWidth="1"/>
    <col min="20" max="20" width="11.5703125" style="57" bestFit="1" customWidth="1"/>
    <col min="21" max="21" width="11.42578125" style="58" customWidth="1"/>
    <col min="22" max="22" width="11.42578125" style="58" bestFit="1" customWidth="1"/>
    <col min="23" max="23" width="10.5703125" style="58" bestFit="1" customWidth="1"/>
    <col min="24" max="24" width="9.140625" style="59"/>
    <col min="25" max="25" width="9.140625" style="60"/>
    <col min="26" max="26" width="15.7109375" style="1" bestFit="1" customWidth="1"/>
    <col min="27" max="27" width="8.7109375" style="1" bestFit="1" customWidth="1"/>
    <col min="28" max="28" width="11.5703125" style="1" bestFit="1" customWidth="1"/>
    <col min="29" max="29" width="12.85546875" style="1" bestFit="1" customWidth="1"/>
    <col min="30" max="30" width="15.5703125" style="1" bestFit="1" customWidth="1"/>
    <col min="31" max="53" width="15.5703125" style="1" customWidth="1"/>
    <col min="54" max="54" width="21.85546875" style="1" customWidth="1"/>
    <col min="55" max="55" width="11.28515625" style="1" customWidth="1"/>
    <col min="56" max="56" width="3" style="58" customWidth="1"/>
    <col min="57" max="57" width="16.7109375" style="58" bestFit="1" customWidth="1"/>
    <col min="58" max="58" width="17.140625" style="58" bestFit="1" customWidth="1"/>
    <col min="59" max="59" width="16.28515625" style="58" bestFit="1" customWidth="1"/>
    <col min="60" max="60" width="17.42578125" style="58" bestFit="1" customWidth="1"/>
    <col min="61" max="61" width="17.140625" style="58" bestFit="1" customWidth="1"/>
    <col min="62" max="62" width="16.7109375" style="58" bestFit="1" customWidth="1"/>
    <col min="63" max="63" width="17.140625" style="58" bestFit="1" customWidth="1"/>
    <col min="64" max="64" width="17.28515625" style="58" bestFit="1" customWidth="1"/>
    <col min="65" max="65" width="16.85546875" style="58" bestFit="1" customWidth="1"/>
    <col min="66" max="66" width="17.5703125" style="58" bestFit="1" customWidth="1"/>
    <col min="67" max="67" width="16.7109375" style="58" bestFit="1" customWidth="1"/>
    <col min="68" max="68" width="16.28515625" style="58" bestFit="1" customWidth="1"/>
    <col min="69" max="70" width="13.85546875" style="58" bestFit="1" customWidth="1"/>
    <col min="71" max="140" width="9.140625" style="58"/>
    <col min="141" max="148" width="9.140625" style="55"/>
    <col min="149" max="156" width="9.140625" style="54"/>
    <col min="157" max="16384" width="9.140625" style="55"/>
  </cols>
  <sheetData>
    <row r="1" spans="1:165" ht="30.75" customHeight="1" x14ac:dyDescent="0.25">
      <c r="B1" s="49"/>
      <c r="C1" s="49"/>
      <c r="D1" s="196" t="s">
        <v>728</v>
      </c>
      <c r="E1" s="197"/>
      <c r="F1" s="197"/>
      <c r="G1" s="197"/>
      <c r="H1" s="197"/>
      <c r="I1" s="197"/>
      <c r="J1" s="197"/>
      <c r="K1" s="197"/>
      <c r="L1" s="197"/>
      <c r="M1" s="197"/>
      <c r="N1" s="197"/>
      <c r="O1" s="197"/>
      <c r="P1" s="197"/>
      <c r="Q1" s="197"/>
      <c r="R1" s="136"/>
      <c r="S1" s="130"/>
    </row>
    <row r="2" spans="1:165" ht="23.25" customHeight="1" x14ac:dyDescent="0.25">
      <c r="A2" s="16"/>
      <c r="B2" s="16"/>
      <c r="D2" s="199" t="s">
        <v>121</v>
      </c>
      <c r="E2" s="200"/>
      <c r="F2" s="200"/>
      <c r="G2" s="200"/>
      <c r="H2" s="200"/>
      <c r="I2" s="200"/>
      <c r="J2" s="200"/>
      <c r="K2" s="200"/>
      <c r="L2" s="200"/>
      <c r="M2" s="200"/>
      <c r="N2" s="200"/>
      <c r="O2" s="200"/>
      <c r="P2" s="200"/>
      <c r="Q2" s="200"/>
      <c r="R2" s="125"/>
      <c r="S2" s="130"/>
    </row>
    <row r="3" spans="1:165" x14ac:dyDescent="0.25">
      <c r="D3" s="201"/>
      <c r="E3" s="202"/>
      <c r="F3" s="202"/>
      <c r="G3" s="202"/>
      <c r="H3" s="202"/>
      <c r="I3" s="202"/>
      <c r="J3" s="202"/>
      <c r="K3" s="202"/>
      <c r="L3" s="202"/>
      <c r="M3" s="202"/>
      <c r="N3" s="202"/>
      <c r="O3" s="202"/>
      <c r="P3" s="202"/>
      <c r="Q3" s="202"/>
      <c r="R3" s="125"/>
      <c r="S3" s="130"/>
    </row>
    <row r="4" spans="1:165" x14ac:dyDescent="0.25">
      <c r="D4" s="201"/>
      <c r="E4" s="202"/>
      <c r="F4" s="202"/>
      <c r="G4" s="202"/>
      <c r="H4" s="202"/>
      <c r="I4" s="202"/>
      <c r="J4" s="202"/>
      <c r="K4" s="202"/>
      <c r="L4" s="202"/>
      <c r="M4" s="202"/>
      <c r="N4" s="202"/>
      <c r="O4" s="202"/>
      <c r="P4" s="202"/>
      <c r="Q4" s="202"/>
      <c r="R4" s="125"/>
      <c r="S4" s="130"/>
    </row>
    <row r="5" spans="1:165" x14ac:dyDescent="0.25">
      <c r="D5" s="203"/>
      <c r="E5" s="204"/>
      <c r="F5" s="204"/>
      <c r="G5" s="204"/>
      <c r="H5" s="204"/>
      <c r="I5" s="204"/>
      <c r="J5" s="204"/>
      <c r="K5" s="204"/>
      <c r="L5" s="204"/>
      <c r="M5" s="204"/>
      <c r="N5" s="204"/>
      <c r="O5" s="204"/>
      <c r="P5" s="204"/>
      <c r="Q5" s="204"/>
      <c r="R5" s="137"/>
      <c r="S5" s="130"/>
    </row>
    <row r="6" spans="1:165" ht="34.5" customHeight="1" x14ac:dyDescent="0.25"/>
    <row r="7" spans="1:165" ht="75" customHeight="1" x14ac:dyDescent="0.25">
      <c r="D7" s="206" t="s">
        <v>146</v>
      </c>
      <c r="E7" s="207"/>
      <c r="F7" s="207"/>
      <c r="G7" s="207"/>
      <c r="H7" s="207"/>
      <c r="I7" s="207"/>
      <c r="J7" s="207"/>
      <c r="K7" s="207"/>
      <c r="L7" s="207"/>
      <c r="M7" s="207"/>
      <c r="N7" s="207"/>
      <c r="O7" s="207"/>
      <c r="P7" s="207"/>
      <c r="Q7" s="208"/>
      <c r="R7" s="127"/>
    </row>
    <row r="8" spans="1:165" x14ac:dyDescent="0.25">
      <c r="A8" s="62"/>
      <c r="B8" s="62"/>
      <c r="C8" s="62"/>
      <c r="D8" s="62"/>
      <c r="E8" s="62"/>
      <c r="F8" s="62"/>
      <c r="G8" s="62"/>
      <c r="H8" s="63"/>
      <c r="I8" s="64"/>
      <c r="J8" s="64"/>
      <c r="K8" s="64"/>
      <c r="L8" s="62"/>
      <c r="M8" s="62"/>
      <c r="N8" s="63"/>
      <c r="O8" s="63"/>
      <c r="P8" s="63"/>
      <c r="Q8" s="65"/>
      <c r="R8" s="65"/>
      <c r="S8" s="66"/>
      <c r="T8" s="67"/>
      <c r="U8" s="68"/>
      <c r="V8" s="68"/>
      <c r="W8" s="68"/>
      <c r="X8" s="69"/>
      <c r="Y8" s="70"/>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8"/>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row>
    <row r="9" spans="1:165" s="27" customFormat="1" ht="75" x14ac:dyDescent="0.25">
      <c r="A9" s="8" t="s">
        <v>0</v>
      </c>
      <c r="B9" s="8" t="s">
        <v>2</v>
      </c>
      <c r="C9" s="8" t="s">
        <v>101</v>
      </c>
      <c r="D9" s="8" t="s">
        <v>102</v>
      </c>
      <c r="E9" s="8" t="s">
        <v>108</v>
      </c>
      <c r="F9" s="8" t="s">
        <v>106</v>
      </c>
      <c r="G9" s="8" t="s">
        <v>107</v>
      </c>
      <c r="H9" s="15" t="s">
        <v>42</v>
      </c>
      <c r="I9" s="11" t="s">
        <v>43</v>
      </c>
      <c r="J9" s="11" t="s">
        <v>44</v>
      </c>
      <c r="K9" s="11" t="s">
        <v>45</v>
      </c>
      <c r="L9" s="8" t="s">
        <v>143</v>
      </c>
      <c r="M9" s="8" t="s">
        <v>144</v>
      </c>
      <c r="N9" s="15" t="s">
        <v>145</v>
      </c>
      <c r="O9" s="15" t="s">
        <v>119</v>
      </c>
      <c r="P9" s="15" t="s">
        <v>120</v>
      </c>
      <c r="Q9" s="52" t="s">
        <v>117</v>
      </c>
      <c r="R9" s="52" t="s">
        <v>167</v>
      </c>
      <c r="S9" s="80" t="s">
        <v>103</v>
      </c>
      <c r="T9" s="80" t="s">
        <v>100</v>
      </c>
      <c r="U9" s="81" t="s">
        <v>1</v>
      </c>
      <c r="V9" s="81" t="s">
        <v>3</v>
      </c>
      <c r="W9" s="81" t="s">
        <v>4</v>
      </c>
      <c r="X9" s="81" t="s">
        <v>122</v>
      </c>
      <c r="Y9" s="12" t="s">
        <v>116</v>
      </c>
      <c r="Z9" s="12" t="s">
        <v>50</v>
      </c>
      <c r="AA9" s="12" t="s">
        <v>46</v>
      </c>
      <c r="AB9" s="12" t="s">
        <v>47</v>
      </c>
      <c r="AC9" s="12" t="s">
        <v>49</v>
      </c>
      <c r="AD9" s="12" t="s">
        <v>5</v>
      </c>
      <c r="AE9" s="12" t="s">
        <v>51</v>
      </c>
      <c r="AF9" s="12" t="s">
        <v>52</v>
      </c>
      <c r="AG9" s="12" t="s">
        <v>55</v>
      </c>
      <c r="AH9" s="12" t="s">
        <v>56</v>
      </c>
      <c r="AI9" s="12" t="s">
        <v>57</v>
      </c>
      <c r="AJ9" s="12" t="s">
        <v>58</v>
      </c>
      <c r="AK9" s="12" t="s">
        <v>59</v>
      </c>
      <c r="AL9" s="12" t="s">
        <v>60</v>
      </c>
      <c r="AM9" s="12" t="s">
        <v>61</v>
      </c>
      <c r="AN9" s="12" t="s">
        <v>105</v>
      </c>
      <c r="AO9" s="82" t="s">
        <v>127</v>
      </c>
      <c r="AP9" s="82" t="s">
        <v>128</v>
      </c>
      <c r="AQ9" s="82" t="s">
        <v>129</v>
      </c>
      <c r="AR9" s="82" t="s">
        <v>130</v>
      </c>
      <c r="AS9" s="82" t="s">
        <v>131</v>
      </c>
      <c r="AT9" s="82" t="s">
        <v>132</v>
      </c>
      <c r="AU9" s="82" t="s">
        <v>133</v>
      </c>
      <c r="AV9" s="82" t="s">
        <v>134</v>
      </c>
      <c r="AW9" s="82" t="s">
        <v>135</v>
      </c>
      <c r="AX9" s="82" t="s">
        <v>136</v>
      </c>
      <c r="AY9" s="82" t="s">
        <v>137</v>
      </c>
      <c r="AZ9" s="82" t="s">
        <v>138</v>
      </c>
      <c r="BA9" s="82" t="s">
        <v>176</v>
      </c>
      <c r="BB9" s="81" t="s">
        <v>139</v>
      </c>
      <c r="BC9" s="81" t="s">
        <v>140</v>
      </c>
      <c r="BD9" s="83"/>
      <c r="BE9" s="84" t="s">
        <v>30</v>
      </c>
      <c r="BF9" s="84" t="s">
        <v>31</v>
      </c>
      <c r="BG9" s="84" t="s">
        <v>32</v>
      </c>
      <c r="BH9" s="84" t="s">
        <v>33</v>
      </c>
      <c r="BI9" s="84" t="s">
        <v>34</v>
      </c>
      <c r="BJ9" s="84" t="s">
        <v>35</v>
      </c>
      <c r="BK9" s="84" t="s">
        <v>36</v>
      </c>
      <c r="BL9" s="84" t="s">
        <v>37</v>
      </c>
      <c r="BM9" s="84" t="s">
        <v>38</v>
      </c>
      <c r="BN9" s="84" t="s">
        <v>39</v>
      </c>
      <c r="BO9" s="84" t="s">
        <v>40</v>
      </c>
      <c r="BP9" s="84" t="s">
        <v>41</v>
      </c>
      <c r="BQ9" s="83" t="s">
        <v>104</v>
      </c>
      <c r="BR9" s="83" t="s">
        <v>48</v>
      </c>
      <c r="BS9" s="84" t="s">
        <v>18</v>
      </c>
      <c r="BT9" s="84" t="s">
        <v>19</v>
      </c>
      <c r="BU9" s="84" t="s">
        <v>20</v>
      </c>
      <c r="BV9" s="84" t="s">
        <v>21</v>
      </c>
      <c r="BW9" s="84" t="s">
        <v>22</v>
      </c>
      <c r="BX9" s="84" t="s">
        <v>23</v>
      </c>
      <c r="BY9" s="84" t="s">
        <v>24</v>
      </c>
      <c r="BZ9" s="84" t="s">
        <v>25</v>
      </c>
      <c r="CA9" s="84" t="s">
        <v>26</v>
      </c>
      <c r="CB9" s="84" t="s">
        <v>27</v>
      </c>
      <c r="CC9" s="84" t="s">
        <v>28</v>
      </c>
      <c r="CD9" s="84" t="s">
        <v>29</v>
      </c>
      <c r="CE9" s="83" t="s">
        <v>53</v>
      </c>
      <c r="CF9" s="83" t="s">
        <v>110</v>
      </c>
      <c r="CG9" s="84" t="s">
        <v>6</v>
      </c>
      <c r="CH9" s="84" t="s">
        <v>7</v>
      </c>
      <c r="CI9" s="84" t="s">
        <v>8</v>
      </c>
      <c r="CJ9" s="84" t="s">
        <v>9</v>
      </c>
      <c r="CK9" s="84" t="s">
        <v>10</v>
      </c>
      <c r="CL9" s="84" t="s">
        <v>11</v>
      </c>
      <c r="CM9" s="84" t="s">
        <v>12</v>
      </c>
      <c r="CN9" s="84" t="s">
        <v>13</v>
      </c>
      <c r="CO9" s="84" t="s">
        <v>14</v>
      </c>
      <c r="CP9" s="84" t="s">
        <v>15</v>
      </c>
      <c r="CQ9" s="84" t="s">
        <v>16</v>
      </c>
      <c r="CR9" s="84" t="s">
        <v>17</v>
      </c>
      <c r="CS9" s="83" t="s">
        <v>54</v>
      </c>
      <c r="CT9" s="83" t="s">
        <v>109</v>
      </c>
      <c r="CU9" s="84" t="s">
        <v>62</v>
      </c>
      <c r="CV9" s="84" t="s">
        <v>63</v>
      </c>
      <c r="CW9" s="84" t="s">
        <v>64</v>
      </c>
      <c r="CX9" s="84" t="s">
        <v>65</v>
      </c>
      <c r="CY9" s="84" t="s">
        <v>66</v>
      </c>
      <c r="CZ9" s="84" t="s">
        <v>67</v>
      </c>
      <c r="DA9" s="84" t="s">
        <v>68</v>
      </c>
      <c r="DB9" s="84" t="s">
        <v>69</v>
      </c>
      <c r="DC9" s="84" t="s">
        <v>70</v>
      </c>
      <c r="DD9" s="84" t="s">
        <v>71</v>
      </c>
      <c r="DE9" s="84" t="s">
        <v>72</v>
      </c>
      <c r="DF9" s="84" t="s">
        <v>73</v>
      </c>
      <c r="DG9" s="83" t="s">
        <v>104</v>
      </c>
      <c r="DH9" s="83" t="s">
        <v>48</v>
      </c>
      <c r="DI9" s="84" t="s">
        <v>74</v>
      </c>
      <c r="DJ9" s="84" t="s">
        <v>75</v>
      </c>
      <c r="DK9" s="84" t="s">
        <v>76</v>
      </c>
      <c r="DL9" s="84" t="s">
        <v>77</v>
      </c>
      <c r="DM9" s="84" t="s">
        <v>78</v>
      </c>
      <c r="DN9" s="84" t="s">
        <v>79</v>
      </c>
      <c r="DO9" s="84" t="s">
        <v>80</v>
      </c>
      <c r="DP9" s="84" t="s">
        <v>81</v>
      </c>
      <c r="DQ9" s="84" t="s">
        <v>82</v>
      </c>
      <c r="DR9" s="84" t="s">
        <v>83</v>
      </c>
      <c r="DS9" s="84" t="s">
        <v>84</v>
      </c>
      <c r="DT9" s="84" t="s">
        <v>85</v>
      </c>
      <c r="DU9" s="83" t="s">
        <v>86</v>
      </c>
      <c r="DV9" s="83" t="s">
        <v>111</v>
      </c>
      <c r="DW9" s="84" t="s">
        <v>87</v>
      </c>
      <c r="DX9" s="84" t="s">
        <v>88</v>
      </c>
      <c r="DY9" s="84" t="s">
        <v>89</v>
      </c>
      <c r="DZ9" s="84" t="s">
        <v>90</v>
      </c>
      <c r="EA9" s="84" t="s">
        <v>91</v>
      </c>
      <c r="EB9" s="84" t="s">
        <v>92</v>
      </c>
      <c r="EC9" s="84" t="s">
        <v>93</v>
      </c>
      <c r="ED9" s="84" t="s">
        <v>94</v>
      </c>
      <c r="EE9" s="84" t="s">
        <v>95</v>
      </c>
      <c r="EF9" s="84" t="s">
        <v>96</v>
      </c>
      <c r="EG9" s="84" t="s">
        <v>97</v>
      </c>
      <c r="EH9" s="84" t="s">
        <v>98</v>
      </c>
      <c r="EI9" s="83" t="s">
        <v>99</v>
      </c>
      <c r="EJ9" s="83" t="s">
        <v>112</v>
      </c>
      <c r="EK9" s="83" t="s">
        <v>168</v>
      </c>
      <c r="EL9" s="83" t="s">
        <v>169</v>
      </c>
      <c r="EM9" s="83" t="s">
        <v>170</v>
      </c>
      <c r="EN9" s="83" t="s">
        <v>171</v>
      </c>
      <c r="EO9" s="83" t="s">
        <v>172</v>
      </c>
      <c r="EP9" s="83" t="s">
        <v>173</v>
      </c>
      <c r="EQ9" s="83" t="s">
        <v>174</v>
      </c>
      <c r="ER9" s="83" t="s">
        <v>175</v>
      </c>
      <c r="ES9" s="132" t="s">
        <v>177</v>
      </c>
      <c r="ET9" s="132" t="s">
        <v>178</v>
      </c>
      <c r="EU9" s="132" t="s">
        <v>179</v>
      </c>
      <c r="EV9" s="132" t="s">
        <v>180</v>
      </c>
      <c r="EW9" s="132" t="s">
        <v>181</v>
      </c>
      <c r="EX9" s="132" t="s">
        <v>182</v>
      </c>
      <c r="EY9" s="132" t="s">
        <v>183</v>
      </c>
      <c r="EZ9" s="132" t="s">
        <v>184</v>
      </c>
      <c r="FA9" s="132" t="s">
        <v>185</v>
      </c>
      <c r="FB9" s="132" t="s">
        <v>186</v>
      </c>
      <c r="FC9" s="132" t="s">
        <v>187</v>
      </c>
      <c r="FD9" s="132" t="s">
        <v>188</v>
      </c>
      <c r="FE9" s="132" t="s">
        <v>189</v>
      </c>
      <c r="FF9" s="132" t="s">
        <v>190</v>
      </c>
      <c r="FG9" s="132" t="s">
        <v>191</v>
      </c>
      <c r="FH9" s="132" t="s">
        <v>192</v>
      </c>
    </row>
    <row r="10" spans="1:165" ht="16.5" x14ac:dyDescent="0.3">
      <c r="A10" s="129" t="s">
        <v>150</v>
      </c>
      <c r="B10" s="129" t="s">
        <v>151</v>
      </c>
      <c r="C10" s="118">
        <v>12345678</v>
      </c>
      <c r="D10" s="118" t="s">
        <v>141</v>
      </c>
      <c r="E10" s="118" t="s">
        <v>142</v>
      </c>
      <c r="F10" s="118">
        <v>3</v>
      </c>
      <c r="G10" s="118">
        <v>36</v>
      </c>
      <c r="H10" s="119">
        <v>600</v>
      </c>
      <c r="I10" s="120">
        <v>1</v>
      </c>
      <c r="J10" s="121">
        <v>1</v>
      </c>
      <c r="K10" s="120">
        <v>1</v>
      </c>
      <c r="L10" s="118">
        <v>15</v>
      </c>
      <c r="M10" s="118">
        <v>5</v>
      </c>
      <c r="N10" s="119">
        <v>450</v>
      </c>
      <c r="O10" s="122">
        <v>50</v>
      </c>
      <c r="P10" s="122">
        <v>40</v>
      </c>
      <c r="Q10" s="123">
        <v>1</v>
      </c>
      <c r="R10" s="123" t="s">
        <v>158</v>
      </c>
      <c r="S10" s="85">
        <f>F10*G10</f>
        <v>108</v>
      </c>
      <c r="T10" s="85">
        <f>L10+M10</f>
        <v>20</v>
      </c>
      <c r="U10" s="86">
        <f t="shared" ref="U10" si="0">W10-V10+1</f>
        <v>11</v>
      </c>
      <c r="V10" s="87">
        <f>IF(A10="aug-21",1,IF(A10="Sep-21",2,IF(A10="Oct-21",3,IF(A10="Nov-21",4,IF(A10="Dec-21",5,IF(A10="Jan-22",6,IF(A10="Feb-22",7,IF(A10="Mar-22",8,IF(A10="Apr-22",9,IF(A10="May-22",10,IF(A10="Jun-22",11,IF(A10="Jul-22",12,IF(A10="",0)))))))))))))</f>
        <v>2</v>
      </c>
      <c r="W10" s="87">
        <f>IF(B10="aug-21",1,IF(B10="Sep-21",2,IF(B10="Oct-21",3,IF(B10="Nov-21",4,IF(B10="Dec-21",5,IF(B10="Jan-22",6,IF(B10="Feb-22",7,IF(B10="Mar-22",8,IF(B10="Apr-22",9,IF(B10="May-22",10,IF(B10="Jun-22",11,IF(B10="Jul-22",12,IF(B10="aug-21",13,IF(B10="Sep-21",14,IF(B10="Oct-21",15,IF(B10="Nov-21",16,IF(B10="Dec-21",17,IF(B10="Jan-22",19,IF(B10="Feb-22",20,IF(B10="Mar-22",20,IF(B10="Apr-22",21,IF(B10="May-22",22,IF(B10="Jun-22",23,IF(B10="Jul-22",24,IF(B10="",0)))))))))))))))))))))))))</f>
        <v>12</v>
      </c>
      <c r="X10" s="88">
        <f>M10*N10</f>
        <v>2250</v>
      </c>
      <c r="Y10" s="89">
        <f>(O10+P10)*S10</f>
        <v>9720</v>
      </c>
      <c r="Z10" s="90">
        <f>H10*I10*J10*K10</f>
        <v>600</v>
      </c>
      <c r="AA10" s="90">
        <f t="shared" ref="AA10" si="1">Z10*0.8</f>
        <v>480</v>
      </c>
      <c r="AB10" s="90">
        <f t="shared" ref="AB10" si="2">IF(U10&lt;3,AA10,AA10/U10*2)</f>
        <v>87.272727272727266</v>
      </c>
      <c r="AC10" s="90">
        <f t="shared" ref="AC10" si="3">IF(U10&lt;3,0,AA10/U10)</f>
        <v>43.636363636363633</v>
      </c>
      <c r="AD10" s="90">
        <f t="shared" ref="AD10" si="4">Z10*0.2</f>
        <v>120</v>
      </c>
      <c r="AE10" s="90">
        <f>L10*Z10</f>
        <v>9000</v>
      </c>
      <c r="AF10" s="90">
        <f t="shared" ref="AF10" si="5">BR10+CF10+CT10</f>
        <v>9000</v>
      </c>
      <c r="AG10" s="90">
        <f>H10*I10*J10*K10-(H10/2)</f>
        <v>300</v>
      </c>
      <c r="AH10" s="90">
        <f t="shared" ref="AH10" si="6">AG10*0.8</f>
        <v>240</v>
      </c>
      <c r="AI10" s="90">
        <f t="shared" ref="AI10" si="7">IF(U10&lt;3,AH10,AH10/U10*2)</f>
        <v>43.636363636363633</v>
      </c>
      <c r="AJ10" s="90">
        <f t="shared" ref="AJ10" si="8">IF(U10&lt;3,0,AH10/U10)</f>
        <v>21.818181818181817</v>
      </c>
      <c r="AK10" s="90">
        <f t="shared" ref="AK10" si="9">AG10*0.2</f>
        <v>60</v>
      </c>
      <c r="AL10" s="90">
        <f>AG10*M10</f>
        <v>1500</v>
      </c>
      <c r="AM10" s="90">
        <f t="shared" ref="AM10" si="10">DH10+DV10+EJ10</f>
        <v>1500</v>
      </c>
      <c r="AN10" s="90">
        <f>M10*N10</f>
        <v>2250</v>
      </c>
      <c r="AO10" s="90">
        <f t="shared" ref="AO10:AZ10" si="11">BE10+BS10+CG10+CU10+DI10+DW10</f>
        <v>0</v>
      </c>
      <c r="AP10" s="90">
        <f t="shared" si="11"/>
        <v>1527.2727272727273</v>
      </c>
      <c r="AQ10" s="90">
        <f t="shared" si="11"/>
        <v>763.63636363636363</v>
      </c>
      <c r="AR10" s="90">
        <f t="shared" si="11"/>
        <v>763.63636363636363</v>
      </c>
      <c r="AS10" s="90">
        <f t="shared" si="11"/>
        <v>763.63636363636363</v>
      </c>
      <c r="AT10" s="90">
        <f t="shared" si="11"/>
        <v>763.63636363636363</v>
      </c>
      <c r="AU10" s="90">
        <f t="shared" si="11"/>
        <v>763.63636363636363</v>
      </c>
      <c r="AV10" s="90">
        <f t="shared" si="11"/>
        <v>763.63636363636363</v>
      </c>
      <c r="AW10" s="90">
        <f t="shared" si="11"/>
        <v>763.63636363636363</v>
      </c>
      <c r="AX10" s="90">
        <f t="shared" si="11"/>
        <v>763.63636363636363</v>
      </c>
      <c r="AY10" s="90">
        <f t="shared" si="11"/>
        <v>763.63636363636363</v>
      </c>
      <c r="AZ10" s="90">
        <f t="shared" si="11"/>
        <v>2100</v>
      </c>
      <c r="BA10" s="90">
        <f>SUM(AO10:AZ10)</f>
        <v>10500.000000000002</v>
      </c>
      <c r="BB10" s="90">
        <f t="shared" ref="BB10:BC10" si="12">BQ10+CE10+CS10+DG10+DU10+EI10</f>
        <v>0</v>
      </c>
      <c r="BC10" s="90">
        <f t="shared" si="12"/>
        <v>10500</v>
      </c>
      <c r="BD10" s="91"/>
      <c r="BE10" s="92">
        <f>IF(V10=1,AB10,0)*L10</f>
        <v>0</v>
      </c>
      <c r="BF10" s="92">
        <f>IF(V10=2,AB10,0)*L10</f>
        <v>1309.090909090909</v>
      </c>
      <c r="BG10" s="92">
        <f>IF(V10=3,AB10,0)*L10</f>
        <v>0</v>
      </c>
      <c r="BH10" s="92">
        <f>IF(V10=4,AB10,0)*L10</f>
        <v>0</v>
      </c>
      <c r="BI10" s="92">
        <f>IF(V10=5,AB10,0)*L10</f>
        <v>0</v>
      </c>
      <c r="BJ10" s="92">
        <f>IF(V10=6,AB10,0)*L10</f>
        <v>0</v>
      </c>
      <c r="BK10" s="92">
        <f>IF(V10=7,AB10,0)*L10</f>
        <v>0</v>
      </c>
      <c r="BL10" s="92">
        <f>IF(V10=8,AB10,0)*L10</f>
        <v>0</v>
      </c>
      <c r="BM10" s="92">
        <f>IF(V10=9,AB10,0)*L10</f>
        <v>0</v>
      </c>
      <c r="BN10" s="92">
        <f>IF(V10=10,AB10,0)*L10</f>
        <v>0</v>
      </c>
      <c r="BO10" s="92">
        <f>IF(V10=11,AB10,0)*L10</f>
        <v>0</v>
      </c>
      <c r="BP10" s="92">
        <f>IF(V10=12,AB10,0)*L10</f>
        <v>0</v>
      </c>
      <c r="BQ10" s="92">
        <f t="shared" ref="BQ10" si="13">BR10-SUM(BE10:BP10)</f>
        <v>0</v>
      </c>
      <c r="BR10" s="92">
        <f t="shared" ref="BR10" si="14">SUM(BE10:BP10)</f>
        <v>1309.090909090909</v>
      </c>
      <c r="BS10" s="92">
        <f>IF(1&gt;V10,AC10*L10,0)-IF(1&gt;=W10,AC10*L10,0)</f>
        <v>0</v>
      </c>
      <c r="BT10" s="92">
        <f>IF(2&gt;V10,AC10*L10,0)-IF(2&gt;=W10,AC10*L10,0)</f>
        <v>0</v>
      </c>
      <c r="BU10" s="92">
        <f>IF(3&gt;V10,AC10*L10,0)-IF(3&gt;=W10,AC10*L10,0)</f>
        <v>654.5454545454545</v>
      </c>
      <c r="BV10" s="92">
        <f>IF(4&gt;V10,AC10*L10,0)-IF(4&gt;=W10,AC10*L10,0)</f>
        <v>654.5454545454545</v>
      </c>
      <c r="BW10" s="92">
        <f>IF(5&gt;V10,AC10*L10,0)-IF(5&gt;=W10,AC10*L10,0)</f>
        <v>654.5454545454545</v>
      </c>
      <c r="BX10" s="92">
        <f>IF(6&gt;V10,AC10*L10,0)-IF(6&gt;=W10,AC10*L10,0)</f>
        <v>654.5454545454545</v>
      </c>
      <c r="BY10" s="92">
        <f>IF(7&gt;V10,AC10*L10,0)-IF(7&gt;=W10,AC10*L10,0)</f>
        <v>654.5454545454545</v>
      </c>
      <c r="BZ10" s="92">
        <f>IF(8&gt;V10,AC10*L10,0)-IF(8&gt;=W10,AC10*L10,0)</f>
        <v>654.5454545454545</v>
      </c>
      <c r="CA10" s="92">
        <f>IF(9&gt;V10,AC10*L10,0)-IF(9&gt;=W10,AC10*L10,0)</f>
        <v>654.5454545454545</v>
      </c>
      <c r="CB10" s="92">
        <f>IF(10&gt;V10,AC10*L10,0)-IF(10&gt;=W10,AC10*L10,0)</f>
        <v>654.5454545454545</v>
      </c>
      <c r="CC10" s="92">
        <f>IF(11&gt;V10,AC10*L10,0)-IF(11&gt;=W10,AC10*L10,0)</f>
        <v>654.5454545454545</v>
      </c>
      <c r="CD10" s="92">
        <f>IF(12&gt;V10,AC10*L10,0)-IF(12&gt;=W10,AC10*L10,0)</f>
        <v>0</v>
      </c>
      <c r="CE10" s="92">
        <f t="shared" ref="CE10" si="15">CF10-SUM(BS10:CD10)</f>
        <v>0</v>
      </c>
      <c r="CF10" s="92">
        <f>(AA10-AB10)*L10</f>
        <v>5890.909090909091</v>
      </c>
      <c r="CG10" s="92">
        <f>IF(W10=1,AD10*L10,0)</f>
        <v>0</v>
      </c>
      <c r="CH10" s="92">
        <f>IF(W10=2,AD10*L10,0)</f>
        <v>0</v>
      </c>
      <c r="CI10" s="92">
        <f>IF(W10=3,AD10*L10,0)</f>
        <v>0</v>
      </c>
      <c r="CJ10" s="92">
        <f>IF(W10=4,AD10*L10,0)</f>
        <v>0</v>
      </c>
      <c r="CK10" s="92">
        <f>IF(W10=5,AD10*L10,0)</f>
        <v>0</v>
      </c>
      <c r="CL10" s="92">
        <f>IF(W10=6,AD10*L10,0)</f>
        <v>0</v>
      </c>
      <c r="CM10" s="92">
        <f>IF(W10=7,AD10*L10,0)</f>
        <v>0</v>
      </c>
      <c r="CN10" s="92">
        <f>IF(W10=8,AD10*L10,0)</f>
        <v>0</v>
      </c>
      <c r="CO10" s="92">
        <f>IF(W10=9,AD10*L10,0)</f>
        <v>0</v>
      </c>
      <c r="CP10" s="92">
        <f>IF(W10=10,AD10*L10,0)</f>
        <v>0</v>
      </c>
      <c r="CQ10" s="92">
        <f>IF(W10=11,AD10*L10,0)</f>
        <v>0</v>
      </c>
      <c r="CR10" s="92">
        <f>IF(W10=12,AD10*L10,0)</f>
        <v>1800</v>
      </c>
      <c r="CS10" s="92">
        <f t="shared" ref="CS10" si="16">CT10-SUM(CG10:CR10)</f>
        <v>0</v>
      </c>
      <c r="CT10" s="92">
        <f>AD10*L10</f>
        <v>1800</v>
      </c>
      <c r="CU10" s="92">
        <f>IF(V10=1,AI10,0)*M10</f>
        <v>0</v>
      </c>
      <c r="CV10" s="92">
        <f>IF(V10=2,AI10,0)*M10</f>
        <v>218.18181818181816</v>
      </c>
      <c r="CW10" s="92">
        <f>IF(V10=3,AI10,0)*M10</f>
        <v>0</v>
      </c>
      <c r="CX10" s="92">
        <f>IF(V10=4,AI10,0)*M10</f>
        <v>0</v>
      </c>
      <c r="CY10" s="92">
        <f>IF(V10=5,AI10,0)*M10</f>
        <v>0</v>
      </c>
      <c r="CZ10" s="92">
        <f>IF(V10=6,AI10,0)*M10</f>
        <v>0</v>
      </c>
      <c r="DA10" s="92">
        <f>IF(V10=7,AI10,0)*M10</f>
        <v>0</v>
      </c>
      <c r="DB10" s="92">
        <f>IF(V10=8,AI10,0)*M10</f>
        <v>0</v>
      </c>
      <c r="DC10" s="92">
        <f>IF(V10=9,AI10,0)*M10</f>
        <v>0</v>
      </c>
      <c r="DD10" s="92">
        <f>IF(V10=10,AI10,0)*M10</f>
        <v>0</v>
      </c>
      <c r="DE10" s="92">
        <f>IF(V10=11,AI10,0)*M10</f>
        <v>0</v>
      </c>
      <c r="DF10" s="92">
        <f>IF(V10=12,AI10,0)*M10</f>
        <v>0</v>
      </c>
      <c r="DG10" s="92">
        <f t="shared" ref="DG10" si="17">DH10-SUM(CU10:DF10)</f>
        <v>0</v>
      </c>
      <c r="DH10" s="92">
        <f t="shared" ref="DH10" si="18">SUM(CU10:DF10)</f>
        <v>218.18181818181816</v>
      </c>
      <c r="DI10" s="92">
        <f>IF(1&gt;V10,AJ10*M10,0)-IF(1&gt;=W10,AJ10*M10,0)</f>
        <v>0</v>
      </c>
      <c r="DJ10" s="92">
        <f>IF(2&gt;V10,AJ10*M10,0)-IF(2&gt;=W10,AJ10*M10,0)</f>
        <v>0</v>
      </c>
      <c r="DK10" s="92">
        <f>IF(3&gt;V10,AJ10*M10,0)-IF(3&gt;=W10,AJ10*M10,0)</f>
        <v>109.09090909090908</v>
      </c>
      <c r="DL10" s="92">
        <f>IF(4&gt;V10,AJ10*M10,0)-IF(4&gt;=W10,AJ10*M10,0)</f>
        <v>109.09090909090908</v>
      </c>
      <c r="DM10" s="92">
        <f>IF(5&gt;V10,AJ10*M10,0)-IF(5&gt;=W10,AJ10*M10,0)</f>
        <v>109.09090909090908</v>
      </c>
      <c r="DN10" s="92">
        <f>IF(6&gt;V10,AJ10*M10,0)-IF(6&gt;=W10,AJ10*M10,0)</f>
        <v>109.09090909090908</v>
      </c>
      <c r="DO10" s="92">
        <f>IF(7&gt;V10,AJ10*M10,0)-IF(7&gt;=W10,AJ10*M10,0)</f>
        <v>109.09090909090908</v>
      </c>
      <c r="DP10" s="92">
        <f>IF(8&gt;V10,AJ10*M10,0)-IF(8&gt;=W10,AJ10*M10,0)</f>
        <v>109.09090909090908</v>
      </c>
      <c r="DQ10" s="92">
        <f>IF(9&gt;V10,AJ10*M10,0)-IF(9&gt;=W10,AJ10*M10,0)</f>
        <v>109.09090909090908</v>
      </c>
      <c r="DR10" s="92">
        <f>IF(10&gt;V10,AJ10*M10,0)-IF(10&gt;=W10,AJ10*M10,0)</f>
        <v>109.09090909090908</v>
      </c>
      <c r="DS10" s="92">
        <f>IF(11&gt;V10,AJ10*M10,0)-IF(11&gt;=W10,AJ10*M10,0)</f>
        <v>109.09090909090908</v>
      </c>
      <c r="DT10" s="92">
        <f>IF(12&gt;V10,AJ10*M10,0)-IF(12&gt;=W10,AJ10*M10,0)</f>
        <v>0</v>
      </c>
      <c r="DU10" s="92">
        <f t="shared" ref="DU10" si="19">DV10-SUM(DI10:DT10)</f>
        <v>0</v>
      </c>
      <c r="DV10" s="92">
        <f>(AH10-AI10)*M10</f>
        <v>981.81818181818187</v>
      </c>
      <c r="DW10" s="92">
        <f>IF(W10=1,AK10*M10,0)</f>
        <v>0</v>
      </c>
      <c r="DX10" s="92">
        <f>IF(W10=2,AK10*M10,0)</f>
        <v>0</v>
      </c>
      <c r="DY10" s="92">
        <f>IF(W10=3,AK10*M10,0)</f>
        <v>0</v>
      </c>
      <c r="DZ10" s="92">
        <f>IF(W10=4,AK10*M10,0)</f>
        <v>0</v>
      </c>
      <c r="EA10" s="92">
        <f>IF(W10=5,AK10*M10,0)</f>
        <v>0</v>
      </c>
      <c r="EB10" s="92">
        <f>IF(W10=6,AK10*M10,0)</f>
        <v>0</v>
      </c>
      <c r="EC10" s="92">
        <f>IF(W10=7,AK10*M10,0)</f>
        <v>0</v>
      </c>
      <c r="ED10" s="92">
        <f>IF(W10=8,AK10*M10,0)</f>
        <v>0</v>
      </c>
      <c r="EE10" s="92">
        <f>IF(W10=9,AK10*M10,0)</f>
        <v>0</v>
      </c>
      <c r="EF10" s="92">
        <f>IF(W10=10,AK10*M10,0)</f>
        <v>0</v>
      </c>
      <c r="EG10" s="92">
        <f>IF(W10=11,AK10*M10,0)</f>
        <v>0</v>
      </c>
      <c r="EH10" s="92">
        <f>IF(W10=12,AK10*M10,0)</f>
        <v>300</v>
      </c>
      <c r="EI10" s="92">
        <f t="shared" ref="EI10" si="20">EJ10-SUM(DW10:EH10)</f>
        <v>0</v>
      </c>
      <c r="EJ10" s="92">
        <f>AK10*M10</f>
        <v>300</v>
      </c>
      <c r="EK10" s="133">
        <f>IF(R10="East Midlands",T10,0)</f>
        <v>20</v>
      </c>
      <c r="EL10" s="133">
        <f>IF(R10="East of England",T10,0)</f>
        <v>0</v>
      </c>
      <c r="EM10" s="133">
        <f>IF(R10="North East",T10,0)</f>
        <v>0</v>
      </c>
      <c r="EN10" s="133">
        <f>IF(R10="North West",T10,0)</f>
        <v>0</v>
      </c>
      <c r="EO10" s="133">
        <f>IF(R10="South East",T10,0)</f>
        <v>0</v>
      </c>
      <c r="EP10" s="133">
        <f>IF(R10="South West",T10,0)</f>
        <v>0</v>
      </c>
      <c r="EQ10" s="133">
        <f>IF(R10="West Midlands",T10,0)</f>
        <v>0</v>
      </c>
      <c r="ER10" s="133">
        <f>IF(R10="Yorkshire and the Humber",T10,0)</f>
        <v>0</v>
      </c>
      <c r="ES10" s="134">
        <f>IF(R10="East Midlands",BA10,0)</f>
        <v>10500.000000000002</v>
      </c>
      <c r="ET10" s="134">
        <f>IF(R10="East of England",BA10,0)</f>
        <v>0</v>
      </c>
      <c r="EU10" s="134">
        <f>IF(R10="North East",BA10,0)</f>
        <v>0</v>
      </c>
      <c r="EV10" s="134">
        <f>IF(R10="North West",BA10,0)</f>
        <v>0</v>
      </c>
      <c r="EW10" s="134">
        <f>IF(R10="South East",BA10,0)</f>
        <v>0</v>
      </c>
      <c r="EX10" s="134">
        <f>IF(R10="South West",BA10,0)</f>
        <v>0</v>
      </c>
      <c r="EY10" s="134">
        <f>IF(R10="West Midlands",BA10,0)</f>
        <v>0</v>
      </c>
      <c r="EZ10" s="134">
        <f>IF(R10="Yorkshire and The Humber",BA10,0)</f>
        <v>0</v>
      </c>
      <c r="FA10" s="134">
        <f>IF(R10="East Midlands",BB10,0)</f>
        <v>0</v>
      </c>
      <c r="FB10" s="134">
        <f>IF(R10="East of England",BB10,0)</f>
        <v>0</v>
      </c>
      <c r="FC10" s="134">
        <f>IF(R10="North East",BB10,0)</f>
        <v>0</v>
      </c>
      <c r="FD10" s="134">
        <f>IF(R10="North West",BB10,0)</f>
        <v>0</v>
      </c>
      <c r="FE10" s="134">
        <f>IF(R10="South East",BB10,0)</f>
        <v>0</v>
      </c>
      <c r="FF10" s="134">
        <f>IF(R10="South West",BB10,0)</f>
        <v>0</v>
      </c>
      <c r="FG10" s="134">
        <f>IF(R10="West Midlands",BB10,0)</f>
        <v>0</v>
      </c>
      <c r="FH10" s="134">
        <f>IF(R10="Yorkshire and The Humber",BB10,0)</f>
        <v>0</v>
      </c>
      <c r="FI10" s="61"/>
    </row>
    <row r="11" spans="1:165" ht="16.5" x14ac:dyDescent="0.3">
      <c r="A11" s="108"/>
      <c r="B11" s="108"/>
      <c r="C11" s="94"/>
      <c r="D11" s="94"/>
      <c r="E11" s="94"/>
      <c r="F11" s="94"/>
      <c r="G11" s="94"/>
      <c r="H11" s="99"/>
      <c r="I11" s="109"/>
      <c r="J11" s="110"/>
      <c r="K11" s="109"/>
      <c r="L11" s="94"/>
      <c r="M11" s="94"/>
      <c r="N11" s="99"/>
      <c r="O11" s="111"/>
      <c r="P11" s="111"/>
      <c r="Q11" s="112"/>
      <c r="R11" s="112"/>
      <c r="S11" s="94"/>
      <c r="T11" s="94"/>
      <c r="U11" s="95"/>
      <c r="V11" s="96"/>
      <c r="W11" s="96"/>
      <c r="X11" s="97"/>
      <c r="Y11" s="98"/>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100"/>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73"/>
      <c r="EL11" s="73"/>
      <c r="EM11" s="73"/>
      <c r="EN11" s="73"/>
      <c r="EO11" s="73"/>
      <c r="EP11" s="73"/>
      <c r="EQ11" s="73"/>
      <c r="ER11" s="73"/>
      <c r="ES11" s="72"/>
      <c r="ET11" s="72"/>
      <c r="EU11" s="72"/>
      <c r="EV11" s="72"/>
      <c r="EW11" s="72"/>
      <c r="EX11" s="72"/>
      <c r="EY11" s="72"/>
      <c r="EZ11" s="72"/>
      <c r="FA11" s="73"/>
      <c r="FB11" s="73"/>
      <c r="FC11" s="73"/>
      <c r="FD11" s="73"/>
      <c r="FE11" s="73"/>
      <c r="FF11" s="73"/>
      <c r="FG11" s="73"/>
      <c r="FH11" s="73"/>
    </row>
    <row r="12" spans="1:165" ht="16.5" x14ac:dyDescent="0.3">
      <c r="A12" s="113"/>
      <c r="B12" s="113"/>
      <c r="C12" s="102"/>
      <c r="D12" s="102"/>
      <c r="E12" s="102"/>
      <c r="F12" s="102"/>
      <c r="G12" s="102"/>
      <c r="H12" s="107"/>
      <c r="I12" s="114"/>
      <c r="J12" s="115"/>
      <c r="K12" s="114"/>
      <c r="L12" s="102"/>
      <c r="M12" s="102"/>
      <c r="N12" s="107"/>
      <c r="O12" s="116"/>
      <c r="P12" s="116"/>
      <c r="Q12" s="117"/>
      <c r="R12" s="117"/>
      <c r="S12" s="102"/>
      <c r="T12" s="102"/>
      <c r="U12" s="103"/>
      <c r="V12" s="104"/>
      <c r="W12" s="104"/>
      <c r="X12" s="105"/>
      <c r="Y12" s="106"/>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row>
    <row r="13" spans="1:165" ht="16.5" x14ac:dyDescent="0.3">
      <c r="A13" s="113"/>
      <c r="B13" s="113"/>
      <c r="C13" s="102"/>
      <c r="D13" s="102"/>
      <c r="E13" s="102"/>
      <c r="F13" s="102"/>
      <c r="G13" s="102"/>
      <c r="H13" s="107"/>
      <c r="I13" s="114"/>
      <c r="J13" s="115"/>
      <c r="K13" s="114"/>
      <c r="L13" s="102"/>
      <c r="M13" s="102"/>
      <c r="N13" s="107"/>
      <c r="O13" s="116"/>
      <c r="P13" s="116"/>
      <c r="Q13" s="117"/>
      <c r="R13" s="117"/>
      <c r="S13" s="102"/>
      <c r="T13" s="102"/>
      <c r="U13" s="103"/>
      <c r="V13" s="104"/>
      <c r="W13" s="104"/>
      <c r="X13" s="105"/>
      <c r="Y13" s="106"/>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row>
    <row r="14" spans="1:165" ht="16.5" x14ac:dyDescent="0.3">
      <c r="A14" s="113"/>
      <c r="B14" s="113"/>
      <c r="C14" s="102"/>
      <c r="D14" s="102"/>
      <c r="E14" s="102"/>
      <c r="F14" s="102"/>
      <c r="G14" s="102"/>
      <c r="H14" s="107"/>
      <c r="I14" s="114"/>
      <c r="J14" s="115"/>
      <c r="K14" s="114"/>
      <c r="L14" s="102"/>
      <c r="M14" s="102"/>
      <c r="N14" s="107"/>
      <c r="O14" s="116"/>
      <c r="P14" s="116"/>
      <c r="Q14" s="117"/>
      <c r="R14" s="117"/>
      <c r="S14" s="102"/>
      <c r="T14" s="102"/>
      <c r="U14" s="103"/>
      <c r="V14" s="104"/>
      <c r="W14" s="104"/>
      <c r="X14" s="105"/>
      <c r="Y14" s="106"/>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row>
    <row r="15" spans="1:165" ht="16.5" x14ac:dyDescent="0.3">
      <c r="A15" s="113"/>
      <c r="B15" s="113"/>
      <c r="C15" s="102"/>
      <c r="D15" s="102"/>
      <c r="E15" s="102"/>
      <c r="F15" s="102"/>
      <c r="G15" s="102"/>
      <c r="H15" s="107"/>
      <c r="I15" s="114"/>
      <c r="J15" s="115"/>
      <c r="K15" s="114"/>
      <c r="L15" s="102"/>
      <c r="M15" s="102"/>
      <c r="N15" s="107"/>
      <c r="O15" s="116"/>
      <c r="P15" s="116"/>
      <c r="Q15" s="117"/>
      <c r="R15" s="117"/>
      <c r="S15" s="102"/>
      <c r="T15" s="102"/>
      <c r="U15" s="103"/>
      <c r="V15" s="104"/>
      <c r="W15" s="104"/>
      <c r="X15" s="105"/>
      <c r="Y15" s="106"/>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row>
    <row r="16" spans="1:165" ht="16.5" x14ac:dyDescent="0.3">
      <c r="A16" s="113"/>
      <c r="B16" s="113"/>
      <c r="C16" s="102"/>
      <c r="D16" s="102"/>
      <c r="E16" s="102"/>
      <c r="F16" s="102"/>
      <c r="G16" s="102"/>
      <c r="H16" s="107"/>
      <c r="I16" s="114"/>
      <c r="J16" s="115"/>
      <c r="K16" s="114"/>
      <c r="L16" s="102"/>
      <c r="M16" s="102"/>
      <c r="N16" s="107"/>
      <c r="O16" s="116"/>
      <c r="P16" s="116"/>
      <c r="Q16" s="117"/>
      <c r="R16" s="117"/>
      <c r="S16" s="102"/>
      <c r="T16" s="102"/>
      <c r="U16" s="103"/>
      <c r="V16" s="104"/>
      <c r="W16" s="104"/>
      <c r="X16" s="105"/>
      <c r="Y16" s="106"/>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row>
    <row r="17" spans="1:156" ht="16.5" x14ac:dyDescent="0.3">
      <c r="A17" s="113"/>
      <c r="B17" s="113"/>
      <c r="C17" s="102"/>
      <c r="D17" s="102"/>
      <c r="E17" s="102"/>
      <c r="F17" s="102"/>
      <c r="G17" s="102"/>
      <c r="H17" s="107"/>
      <c r="I17" s="114"/>
      <c r="J17" s="115"/>
      <c r="K17" s="114"/>
      <c r="L17" s="102"/>
      <c r="M17" s="102"/>
      <c r="N17" s="107"/>
      <c r="O17" s="116"/>
      <c r="P17" s="116"/>
      <c r="Q17" s="117"/>
      <c r="R17" s="117"/>
      <c r="S17" s="102"/>
      <c r="T17" s="102"/>
      <c r="U17" s="103"/>
      <c r="V17" s="104"/>
      <c r="W17" s="104"/>
      <c r="X17" s="105"/>
      <c r="Y17" s="106"/>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row>
    <row r="18" spans="1:156" ht="16.5" x14ac:dyDescent="0.3">
      <c r="A18" s="113"/>
      <c r="B18" s="113"/>
      <c r="C18" s="102"/>
      <c r="D18" s="102"/>
      <c r="E18" s="102"/>
      <c r="F18" s="102"/>
      <c r="G18" s="102"/>
      <c r="H18" s="107"/>
      <c r="I18" s="114"/>
      <c r="J18" s="115"/>
      <c r="K18" s="114"/>
      <c r="L18" s="102"/>
      <c r="M18" s="102"/>
      <c r="N18" s="107"/>
      <c r="O18" s="116"/>
      <c r="P18" s="116"/>
      <c r="Q18" s="117"/>
      <c r="R18" s="117"/>
      <c r="S18" s="102"/>
      <c r="T18" s="102"/>
      <c r="U18" s="103"/>
      <c r="V18" s="104"/>
      <c r="W18" s="104"/>
      <c r="X18" s="105"/>
      <c r="Y18" s="106"/>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row>
    <row r="19" spans="1:156" s="73" customFormat="1" x14ac:dyDescent="0.25">
      <c r="A19" s="71"/>
      <c r="B19" s="71"/>
      <c r="C19" s="71"/>
      <c r="D19" s="71"/>
      <c r="E19" s="71"/>
      <c r="F19" s="71"/>
      <c r="G19" s="71"/>
      <c r="H19" s="72"/>
      <c r="L19" s="71"/>
      <c r="M19" s="71"/>
      <c r="N19" s="72"/>
      <c r="O19" s="72"/>
      <c r="P19" s="72"/>
      <c r="Q19" s="74"/>
      <c r="R19" s="74"/>
      <c r="S19" s="75"/>
      <c r="T19" s="76"/>
      <c r="U19" s="77"/>
      <c r="V19" s="77"/>
      <c r="W19" s="77"/>
      <c r="X19" s="78"/>
      <c r="Y19" s="79"/>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S19" s="72"/>
      <c r="ET19" s="72"/>
      <c r="EU19" s="72"/>
      <c r="EV19" s="72"/>
      <c r="EW19" s="72"/>
      <c r="EX19" s="72"/>
      <c r="EY19" s="72"/>
      <c r="EZ19" s="72"/>
    </row>
    <row r="20" spans="1:156" x14ac:dyDescent="0.25">
      <c r="BE20" s="1"/>
      <c r="BF20" s="1"/>
      <c r="BG20" s="1"/>
      <c r="BH20" s="1"/>
      <c r="BI20" s="1"/>
      <c r="BJ20" s="1"/>
      <c r="BK20" s="1"/>
      <c r="BL20" s="1"/>
      <c r="BM20" s="1"/>
      <c r="BN20" s="1"/>
      <c r="BO20" s="1"/>
      <c r="BP20" s="1"/>
    </row>
    <row r="21" spans="1:156" x14ac:dyDescent="0.25">
      <c r="BE21" s="1"/>
      <c r="BF21" s="1"/>
      <c r="BG21" s="1"/>
      <c r="BH21" s="1"/>
      <c r="BI21" s="1"/>
      <c r="BJ21" s="1"/>
      <c r="BK21" s="1"/>
      <c r="BL21" s="1"/>
      <c r="BM21" s="1"/>
      <c r="BN21" s="1"/>
      <c r="BO21" s="1"/>
      <c r="BP21" s="1"/>
    </row>
    <row r="22" spans="1:156" x14ac:dyDescent="0.25">
      <c r="BE22" s="1"/>
      <c r="BF22" s="1"/>
      <c r="BG22" s="1"/>
      <c r="BH22" s="1"/>
      <c r="BI22" s="1"/>
      <c r="BJ22" s="1"/>
      <c r="BK22" s="1"/>
      <c r="BL22" s="1"/>
      <c r="BM22" s="1"/>
      <c r="BN22" s="1"/>
      <c r="BO22" s="1"/>
      <c r="BP22" s="1"/>
    </row>
    <row r="23" spans="1:156" x14ac:dyDescent="0.25">
      <c r="BE23" s="1"/>
      <c r="BF23" s="1"/>
      <c r="BG23" s="1"/>
      <c r="BH23" s="1"/>
      <c r="BI23" s="1"/>
      <c r="BJ23" s="1"/>
      <c r="BK23" s="1"/>
      <c r="BL23" s="1"/>
      <c r="BM23" s="1"/>
      <c r="BN23" s="1"/>
      <c r="BO23" s="1"/>
      <c r="BP23" s="1"/>
    </row>
  </sheetData>
  <sheetProtection insertRows="0"/>
  <mergeCells count="3">
    <mergeCell ref="D1:Q1"/>
    <mergeCell ref="D2:Q5"/>
    <mergeCell ref="D7:Q7"/>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229D6-AB5D-4781-A101-28FE4FC91DFF}">
  <sheetPr>
    <tabColor theme="4" tint="0.39997558519241921"/>
    <pageSetUpPr fitToPage="1"/>
  </sheetPr>
  <dimension ref="A1:P210"/>
  <sheetViews>
    <sheetView showRowColHeaders="0" zoomScaleNormal="100" workbookViewId="0">
      <selection activeCell="B2" sqref="B2"/>
    </sheetView>
  </sheetViews>
  <sheetFormatPr defaultRowHeight="15" x14ac:dyDescent="0.25"/>
  <cols>
    <col min="1" max="1" width="1.7109375" style="22" customWidth="1"/>
    <col min="2" max="3" width="14.28515625" style="23" customWidth="1"/>
    <col min="4" max="4" width="17" style="22" customWidth="1"/>
    <col min="5" max="5" width="41.140625" style="32" customWidth="1"/>
    <col min="6" max="6" width="19.7109375" style="24" customWidth="1"/>
    <col min="7" max="7" width="10.7109375" style="23" bestFit="1" customWidth="1"/>
    <col min="8" max="8" width="16.7109375" style="24" bestFit="1" customWidth="1"/>
    <col min="9" max="9" width="14.5703125" style="24" customWidth="1"/>
    <col min="10" max="10" width="14.85546875" style="24" customWidth="1"/>
    <col min="11" max="11" width="12.85546875" style="23" customWidth="1"/>
    <col min="12" max="12" width="17.28515625" style="23" customWidth="1"/>
    <col min="13" max="13" width="18.7109375" style="23" customWidth="1"/>
    <col min="14" max="14" width="15.140625" style="25" customWidth="1"/>
    <col min="15" max="15" width="21" style="25" customWidth="1"/>
    <col min="16" max="16384" width="9.140625" style="22"/>
  </cols>
  <sheetData>
    <row r="1" spans="1:16" s="10" customFormat="1" ht="68.25" customHeight="1" x14ac:dyDescent="0.25">
      <c r="B1" s="209" t="s">
        <v>729</v>
      </c>
      <c r="C1" s="209"/>
      <c r="D1" s="209"/>
      <c r="E1" s="209"/>
      <c r="F1" s="209"/>
      <c r="G1" s="209"/>
      <c r="H1" s="209"/>
      <c r="I1" s="209"/>
      <c r="J1" s="209"/>
      <c r="K1" s="209"/>
      <c r="L1" s="209"/>
      <c r="M1" s="209"/>
      <c r="N1" s="209"/>
      <c r="O1" s="209"/>
      <c r="P1" s="209"/>
    </row>
    <row r="2" spans="1:16" s="2" customFormat="1" ht="58.5" customHeight="1" x14ac:dyDescent="0.25">
      <c r="B2" s="16"/>
      <c r="C2" s="16"/>
      <c r="D2" s="210" t="s">
        <v>121</v>
      </c>
      <c r="E2" s="210"/>
      <c r="F2" s="210"/>
      <c r="G2" s="210"/>
      <c r="H2" s="210"/>
      <c r="I2" s="210"/>
      <c r="J2" s="210"/>
      <c r="K2" s="210"/>
      <c r="L2" s="210"/>
      <c r="M2" s="210"/>
      <c r="N2" s="210"/>
      <c r="O2" s="48"/>
      <c r="P2" s="16"/>
    </row>
    <row r="3" spans="1:16" s="2" customFormat="1" ht="16.5" x14ac:dyDescent="0.25">
      <c r="E3" s="29"/>
      <c r="F3" s="5"/>
      <c r="H3" s="5"/>
      <c r="I3" s="5"/>
      <c r="J3" s="5"/>
      <c r="K3" s="7"/>
      <c r="L3" s="7"/>
      <c r="M3" s="7"/>
      <c r="N3" s="6"/>
      <c r="O3" s="6"/>
    </row>
    <row r="4" spans="1:16" s="2" customFormat="1" ht="33" x14ac:dyDescent="0.25">
      <c r="E4" s="29"/>
      <c r="H4" s="5"/>
      <c r="I4" s="14" t="s">
        <v>148</v>
      </c>
      <c r="J4" s="14" t="s">
        <v>149</v>
      </c>
      <c r="K4" s="14" t="s">
        <v>115</v>
      </c>
      <c r="L4" s="14" t="s">
        <v>122</v>
      </c>
      <c r="M4" s="14" t="s">
        <v>118</v>
      </c>
      <c r="N4" s="50" t="s">
        <v>125</v>
      </c>
      <c r="O4" s="50" t="s">
        <v>126</v>
      </c>
      <c r="P4" s="13"/>
    </row>
    <row r="5" spans="1:16" s="2" customFormat="1" ht="30.75" customHeight="1" x14ac:dyDescent="0.25">
      <c r="E5" s="29"/>
      <c r="H5" s="5"/>
      <c r="I5" s="51">
        <f>SUM('Local Flexibility provision'!BA:BA)</f>
        <v>10500.000000000002</v>
      </c>
      <c r="J5" s="51">
        <f>SUM('Local Flexibility provision'!BB:BB)</f>
        <v>0</v>
      </c>
      <c r="K5" s="51">
        <f>I5+J5</f>
        <v>10500.000000000002</v>
      </c>
      <c r="L5" s="51">
        <f>SUM(L8:L204)</f>
        <v>2250</v>
      </c>
      <c r="M5" s="51">
        <f>SUM(M8:M204)</f>
        <v>12750</v>
      </c>
      <c r="N5" s="51">
        <f>SUM(N8:N204)</f>
        <v>9720</v>
      </c>
      <c r="O5" s="51">
        <f>SUM(O8:O204)</f>
        <v>3030</v>
      </c>
      <c r="P5" s="13"/>
    </row>
    <row r="6" spans="1:16" s="26" customFormat="1" ht="16.5" x14ac:dyDescent="0.25">
      <c r="B6" s="35"/>
      <c r="C6" s="35"/>
      <c r="D6" s="35"/>
      <c r="E6" s="36"/>
      <c r="F6" s="37"/>
      <c r="G6" s="35"/>
      <c r="H6" s="37"/>
      <c r="I6" s="37"/>
      <c r="J6" s="37"/>
      <c r="K6" s="46"/>
      <c r="L6" s="46"/>
      <c r="M6" s="46"/>
      <c r="N6" s="47"/>
      <c r="O6" s="47"/>
    </row>
    <row r="7" spans="1:16" s="27" customFormat="1" ht="33" x14ac:dyDescent="0.25">
      <c r="A7" s="33"/>
      <c r="B7" s="9" t="str">
        <f>'Statutory entitlements'!A9</f>
        <v>Start month</v>
      </c>
      <c r="C7" s="9" t="str">
        <f>'Statutory entitlements'!B9</f>
        <v>End month</v>
      </c>
      <c r="D7" s="9" t="str">
        <f>'Statutory entitlements'!C9</f>
        <v>Learning Aim</v>
      </c>
      <c r="E7" s="42" t="str">
        <f>'Statutory entitlements'!D9</f>
        <v>Course Title</v>
      </c>
      <c r="F7" s="43" t="s">
        <v>108</v>
      </c>
      <c r="G7" s="9" t="str">
        <f>'Statutory entitlements'!T9</f>
        <v>Total starts</v>
      </c>
      <c r="H7" s="43" t="s">
        <v>106</v>
      </c>
      <c r="I7" s="43" t="s">
        <v>107</v>
      </c>
      <c r="J7" s="43" t="s">
        <v>113</v>
      </c>
      <c r="K7" s="44" t="s">
        <v>123</v>
      </c>
      <c r="L7" s="45" t="s">
        <v>105</v>
      </c>
      <c r="M7" s="45" t="s">
        <v>124</v>
      </c>
      <c r="N7" s="44" t="s">
        <v>116</v>
      </c>
      <c r="O7" s="44" t="s">
        <v>114</v>
      </c>
      <c r="P7" s="34"/>
    </row>
    <row r="8" spans="1:16" s="28" customFormat="1" ht="16.5" x14ac:dyDescent="0.25">
      <c r="B8" s="38" t="str">
        <f>'Local Flexibility provision'!A10</f>
        <v>Sep-21</v>
      </c>
      <c r="C8" s="38" t="str">
        <f>'Local Flexibility provision'!B10</f>
        <v>Jul-22</v>
      </c>
      <c r="D8" s="38">
        <f>'Local Flexibility provision'!C10</f>
        <v>12345678</v>
      </c>
      <c r="E8" s="39" t="str">
        <f>'Local Flexibility provision'!D10</f>
        <v>Award in subject 1</v>
      </c>
      <c r="F8" s="40" t="str">
        <f>'Local Flexibility provision'!E10</f>
        <v>qwertya</v>
      </c>
      <c r="G8" s="38">
        <f>'Local Flexibility provision'!T10</f>
        <v>20</v>
      </c>
      <c r="H8" s="93">
        <f>'Local Flexibility provision'!F10</f>
        <v>3</v>
      </c>
      <c r="I8" s="40">
        <f>'Local Flexibility provision'!G10</f>
        <v>36</v>
      </c>
      <c r="J8" s="40">
        <f>'Local Flexibility provision'!S10</f>
        <v>108</v>
      </c>
      <c r="K8" s="41">
        <f>'Local Flexibility provision'!BC10*'Local Flexibility provision'!Q10</f>
        <v>10500</v>
      </c>
      <c r="L8" s="41">
        <f>'Local Flexibility provision'!X10</f>
        <v>2250</v>
      </c>
      <c r="M8" s="41">
        <f>K8+L8</f>
        <v>12750</v>
      </c>
      <c r="N8" s="41">
        <f>'Local Flexibility provision'!Y10</f>
        <v>9720</v>
      </c>
      <c r="O8" s="41">
        <f>M8-N8</f>
        <v>3030</v>
      </c>
    </row>
    <row r="9" spans="1:16" s="28" customFormat="1" ht="16.5" x14ac:dyDescent="0.25">
      <c r="B9" s="38">
        <f>'Local Flexibility provision'!A11</f>
        <v>0</v>
      </c>
      <c r="C9" s="38">
        <f>'Local Flexibility provision'!B11</f>
        <v>0</v>
      </c>
      <c r="D9" s="38">
        <f>'Local Flexibility provision'!C11</f>
        <v>0</v>
      </c>
      <c r="E9" s="39">
        <f>'Local Flexibility provision'!D11</f>
        <v>0</v>
      </c>
      <c r="F9" s="40">
        <f>'Local Flexibility provision'!E11</f>
        <v>0</v>
      </c>
      <c r="G9" s="38">
        <f>'Local Flexibility provision'!T11</f>
        <v>0</v>
      </c>
      <c r="H9" s="93">
        <f>'Local Flexibility provision'!F11</f>
        <v>0</v>
      </c>
      <c r="I9" s="40">
        <f>'Local Flexibility provision'!G11</f>
        <v>0</v>
      </c>
      <c r="J9" s="40">
        <f>'Local Flexibility provision'!S11</f>
        <v>0</v>
      </c>
      <c r="K9" s="41">
        <f>'Local Flexibility provision'!BC11*'Local Flexibility provision'!Q11</f>
        <v>0</v>
      </c>
      <c r="L9" s="41">
        <f>'Local Flexibility provision'!X11</f>
        <v>0</v>
      </c>
      <c r="M9" s="41">
        <f t="shared" ref="M9:M72" si="0">K9+L9</f>
        <v>0</v>
      </c>
      <c r="N9" s="41">
        <f>'Local Flexibility provision'!Y11</f>
        <v>0</v>
      </c>
      <c r="O9" s="41">
        <f t="shared" ref="O9:O72" si="1">M9-N9</f>
        <v>0</v>
      </c>
    </row>
    <row r="10" spans="1:16" s="28" customFormat="1" ht="16.5" x14ac:dyDescent="0.25">
      <c r="B10" s="38">
        <f>'Local Flexibility provision'!A12</f>
        <v>0</v>
      </c>
      <c r="C10" s="38">
        <f>'Local Flexibility provision'!B12</f>
        <v>0</v>
      </c>
      <c r="D10" s="38">
        <f>'Local Flexibility provision'!C12</f>
        <v>0</v>
      </c>
      <c r="E10" s="39">
        <f>'Local Flexibility provision'!D12</f>
        <v>0</v>
      </c>
      <c r="F10" s="40">
        <f>'Local Flexibility provision'!E12</f>
        <v>0</v>
      </c>
      <c r="G10" s="38">
        <f>'Local Flexibility provision'!T12</f>
        <v>0</v>
      </c>
      <c r="H10" s="93">
        <f>'Local Flexibility provision'!F12</f>
        <v>0</v>
      </c>
      <c r="I10" s="40">
        <f>'Local Flexibility provision'!G12</f>
        <v>0</v>
      </c>
      <c r="J10" s="40">
        <f>'Local Flexibility provision'!S12</f>
        <v>0</v>
      </c>
      <c r="K10" s="41">
        <f>'Local Flexibility provision'!BC12*'Local Flexibility provision'!Q12</f>
        <v>0</v>
      </c>
      <c r="L10" s="41">
        <f>'Local Flexibility provision'!X12</f>
        <v>0</v>
      </c>
      <c r="M10" s="41">
        <f t="shared" si="0"/>
        <v>0</v>
      </c>
      <c r="N10" s="41">
        <f>'Local Flexibility provision'!Y12</f>
        <v>0</v>
      </c>
      <c r="O10" s="41">
        <f t="shared" si="1"/>
        <v>0</v>
      </c>
    </row>
    <row r="11" spans="1:16" s="28" customFormat="1" ht="16.5" x14ac:dyDescent="0.25">
      <c r="B11" s="38">
        <f>'Local Flexibility provision'!A13</f>
        <v>0</v>
      </c>
      <c r="C11" s="38">
        <f>'Local Flexibility provision'!B13</f>
        <v>0</v>
      </c>
      <c r="D11" s="38">
        <f>'Local Flexibility provision'!C13</f>
        <v>0</v>
      </c>
      <c r="E11" s="39">
        <f>'Local Flexibility provision'!D13</f>
        <v>0</v>
      </c>
      <c r="F11" s="40">
        <f>'Local Flexibility provision'!E13</f>
        <v>0</v>
      </c>
      <c r="G11" s="38">
        <f>'Local Flexibility provision'!T13</f>
        <v>0</v>
      </c>
      <c r="H11" s="93">
        <f>'Local Flexibility provision'!F13</f>
        <v>0</v>
      </c>
      <c r="I11" s="40">
        <f>'Local Flexibility provision'!G13</f>
        <v>0</v>
      </c>
      <c r="J11" s="40">
        <f>'Local Flexibility provision'!S13</f>
        <v>0</v>
      </c>
      <c r="K11" s="41">
        <f>'Local Flexibility provision'!BC13*'Local Flexibility provision'!Q13</f>
        <v>0</v>
      </c>
      <c r="L11" s="41">
        <f>'Local Flexibility provision'!X13</f>
        <v>0</v>
      </c>
      <c r="M11" s="41">
        <f t="shared" si="0"/>
        <v>0</v>
      </c>
      <c r="N11" s="41">
        <f>'Local Flexibility provision'!Y13</f>
        <v>0</v>
      </c>
      <c r="O11" s="41">
        <f t="shared" si="1"/>
        <v>0</v>
      </c>
    </row>
    <row r="12" spans="1:16" s="28" customFormat="1" ht="16.5" x14ac:dyDescent="0.25">
      <c r="B12" s="38">
        <f>'Local Flexibility provision'!A14</f>
        <v>0</v>
      </c>
      <c r="C12" s="38">
        <f>'Local Flexibility provision'!B14</f>
        <v>0</v>
      </c>
      <c r="D12" s="38">
        <f>'Local Flexibility provision'!C14</f>
        <v>0</v>
      </c>
      <c r="E12" s="39">
        <f>'Local Flexibility provision'!D14</f>
        <v>0</v>
      </c>
      <c r="F12" s="40">
        <f>'Local Flexibility provision'!E14</f>
        <v>0</v>
      </c>
      <c r="G12" s="38">
        <f>'Local Flexibility provision'!T14</f>
        <v>0</v>
      </c>
      <c r="H12" s="93">
        <f>'Local Flexibility provision'!F14</f>
        <v>0</v>
      </c>
      <c r="I12" s="40">
        <f>'Local Flexibility provision'!G14</f>
        <v>0</v>
      </c>
      <c r="J12" s="40">
        <f>'Local Flexibility provision'!S14</f>
        <v>0</v>
      </c>
      <c r="K12" s="41">
        <f>'Local Flexibility provision'!BC14*'Local Flexibility provision'!Q14</f>
        <v>0</v>
      </c>
      <c r="L12" s="41">
        <f>'Local Flexibility provision'!X14</f>
        <v>0</v>
      </c>
      <c r="M12" s="41">
        <f t="shared" si="0"/>
        <v>0</v>
      </c>
      <c r="N12" s="41">
        <f>'Local Flexibility provision'!Y14</f>
        <v>0</v>
      </c>
      <c r="O12" s="41">
        <f t="shared" si="1"/>
        <v>0</v>
      </c>
    </row>
    <row r="13" spans="1:16" s="28" customFormat="1" ht="16.5" x14ac:dyDescent="0.25">
      <c r="B13" s="38">
        <f>'Local Flexibility provision'!A15</f>
        <v>0</v>
      </c>
      <c r="C13" s="38">
        <f>'Local Flexibility provision'!B15</f>
        <v>0</v>
      </c>
      <c r="D13" s="38">
        <f>'Local Flexibility provision'!C15</f>
        <v>0</v>
      </c>
      <c r="E13" s="39">
        <f>'Local Flexibility provision'!D15</f>
        <v>0</v>
      </c>
      <c r="F13" s="40">
        <f>'Local Flexibility provision'!E15</f>
        <v>0</v>
      </c>
      <c r="G13" s="38">
        <f>'Local Flexibility provision'!T15</f>
        <v>0</v>
      </c>
      <c r="H13" s="93">
        <f>'Local Flexibility provision'!F15</f>
        <v>0</v>
      </c>
      <c r="I13" s="40">
        <f>'Local Flexibility provision'!G15</f>
        <v>0</v>
      </c>
      <c r="J13" s="40">
        <f>'Local Flexibility provision'!S15</f>
        <v>0</v>
      </c>
      <c r="K13" s="41">
        <f>'Local Flexibility provision'!BC15*'Local Flexibility provision'!Q15</f>
        <v>0</v>
      </c>
      <c r="L13" s="41">
        <f>'Local Flexibility provision'!X15</f>
        <v>0</v>
      </c>
      <c r="M13" s="41">
        <f t="shared" si="0"/>
        <v>0</v>
      </c>
      <c r="N13" s="41">
        <f>'Local Flexibility provision'!Y15</f>
        <v>0</v>
      </c>
      <c r="O13" s="41">
        <f t="shared" si="1"/>
        <v>0</v>
      </c>
    </row>
    <row r="14" spans="1:16" s="28" customFormat="1" ht="16.5" x14ac:dyDescent="0.25">
      <c r="B14" s="38">
        <f>'Local Flexibility provision'!A16</f>
        <v>0</v>
      </c>
      <c r="C14" s="38">
        <f>'Local Flexibility provision'!B16</f>
        <v>0</v>
      </c>
      <c r="D14" s="38">
        <f>'Local Flexibility provision'!C16</f>
        <v>0</v>
      </c>
      <c r="E14" s="39">
        <f>'Local Flexibility provision'!D16</f>
        <v>0</v>
      </c>
      <c r="F14" s="40">
        <f>'Local Flexibility provision'!E16</f>
        <v>0</v>
      </c>
      <c r="G14" s="38">
        <f>'Local Flexibility provision'!T16</f>
        <v>0</v>
      </c>
      <c r="H14" s="93">
        <f>'Local Flexibility provision'!F16</f>
        <v>0</v>
      </c>
      <c r="I14" s="40">
        <f>'Local Flexibility provision'!G16</f>
        <v>0</v>
      </c>
      <c r="J14" s="40">
        <f>'Local Flexibility provision'!S16</f>
        <v>0</v>
      </c>
      <c r="K14" s="41">
        <f>'Local Flexibility provision'!BC16*'Local Flexibility provision'!Q16</f>
        <v>0</v>
      </c>
      <c r="L14" s="41">
        <f>'Local Flexibility provision'!X16</f>
        <v>0</v>
      </c>
      <c r="M14" s="41">
        <f t="shared" si="0"/>
        <v>0</v>
      </c>
      <c r="N14" s="41">
        <f>'Local Flexibility provision'!Y16</f>
        <v>0</v>
      </c>
      <c r="O14" s="41">
        <f t="shared" si="1"/>
        <v>0</v>
      </c>
    </row>
    <row r="15" spans="1:16" s="28" customFormat="1" ht="16.5" x14ac:dyDescent="0.25">
      <c r="B15" s="38">
        <f>'Local Flexibility provision'!A17</f>
        <v>0</v>
      </c>
      <c r="C15" s="38">
        <f>'Local Flexibility provision'!B17</f>
        <v>0</v>
      </c>
      <c r="D15" s="38">
        <f>'Local Flexibility provision'!C17</f>
        <v>0</v>
      </c>
      <c r="E15" s="39">
        <f>'Local Flexibility provision'!D17</f>
        <v>0</v>
      </c>
      <c r="F15" s="40">
        <f>'Local Flexibility provision'!E17</f>
        <v>0</v>
      </c>
      <c r="G15" s="38">
        <f>'Local Flexibility provision'!T17</f>
        <v>0</v>
      </c>
      <c r="H15" s="93">
        <f>'Local Flexibility provision'!F17</f>
        <v>0</v>
      </c>
      <c r="I15" s="40">
        <f>'Local Flexibility provision'!G17</f>
        <v>0</v>
      </c>
      <c r="J15" s="40">
        <f>'Local Flexibility provision'!S17</f>
        <v>0</v>
      </c>
      <c r="K15" s="41">
        <f>'Local Flexibility provision'!BC17*'Local Flexibility provision'!Q17</f>
        <v>0</v>
      </c>
      <c r="L15" s="41">
        <f>'Local Flexibility provision'!X17</f>
        <v>0</v>
      </c>
      <c r="M15" s="41">
        <f t="shared" si="0"/>
        <v>0</v>
      </c>
      <c r="N15" s="41">
        <f>'Local Flexibility provision'!Y17</f>
        <v>0</v>
      </c>
      <c r="O15" s="41">
        <f t="shared" si="1"/>
        <v>0</v>
      </c>
    </row>
    <row r="16" spans="1:16" s="28" customFormat="1" ht="16.5" x14ac:dyDescent="0.25">
      <c r="B16" s="38">
        <f>'Local Flexibility provision'!A18</f>
        <v>0</v>
      </c>
      <c r="C16" s="38">
        <f>'Local Flexibility provision'!B18</f>
        <v>0</v>
      </c>
      <c r="D16" s="38">
        <f>'Local Flexibility provision'!C18</f>
        <v>0</v>
      </c>
      <c r="E16" s="39">
        <f>'Local Flexibility provision'!D18</f>
        <v>0</v>
      </c>
      <c r="F16" s="40">
        <f>'Local Flexibility provision'!E18</f>
        <v>0</v>
      </c>
      <c r="G16" s="38">
        <f>'Local Flexibility provision'!T18</f>
        <v>0</v>
      </c>
      <c r="H16" s="93">
        <f>'Local Flexibility provision'!F18</f>
        <v>0</v>
      </c>
      <c r="I16" s="40">
        <f>'Local Flexibility provision'!G18</f>
        <v>0</v>
      </c>
      <c r="J16" s="40">
        <f>'Local Flexibility provision'!S18</f>
        <v>0</v>
      </c>
      <c r="K16" s="41">
        <f>'Local Flexibility provision'!BC18*'Local Flexibility provision'!Q18</f>
        <v>0</v>
      </c>
      <c r="L16" s="41">
        <f>'Local Flexibility provision'!X18</f>
        <v>0</v>
      </c>
      <c r="M16" s="41">
        <f t="shared" si="0"/>
        <v>0</v>
      </c>
      <c r="N16" s="41">
        <f>'Local Flexibility provision'!Y18</f>
        <v>0</v>
      </c>
      <c r="O16" s="41">
        <f t="shared" si="1"/>
        <v>0</v>
      </c>
    </row>
    <row r="17" spans="2:15" s="28" customFormat="1" ht="16.5" x14ac:dyDescent="0.25">
      <c r="B17" s="38">
        <f>'Local Flexibility provision'!A19</f>
        <v>0</v>
      </c>
      <c r="C17" s="38">
        <f>'Local Flexibility provision'!B19</f>
        <v>0</v>
      </c>
      <c r="D17" s="38">
        <f>'Local Flexibility provision'!C19</f>
        <v>0</v>
      </c>
      <c r="E17" s="39">
        <f>'Local Flexibility provision'!D19</f>
        <v>0</v>
      </c>
      <c r="F17" s="40">
        <f>'Local Flexibility provision'!E19</f>
        <v>0</v>
      </c>
      <c r="G17" s="38">
        <f>'Local Flexibility provision'!T19</f>
        <v>0</v>
      </c>
      <c r="H17" s="93">
        <f>'Local Flexibility provision'!F19</f>
        <v>0</v>
      </c>
      <c r="I17" s="40">
        <f>'Local Flexibility provision'!G19</f>
        <v>0</v>
      </c>
      <c r="J17" s="40">
        <f>'Local Flexibility provision'!S19</f>
        <v>0</v>
      </c>
      <c r="K17" s="41">
        <f>'Local Flexibility provision'!BC19*'Local Flexibility provision'!Q19</f>
        <v>0</v>
      </c>
      <c r="L17" s="41">
        <f>'Local Flexibility provision'!X19</f>
        <v>0</v>
      </c>
      <c r="M17" s="41">
        <f t="shared" si="0"/>
        <v>0</v>
      </c>
      <c r="N17" s="41">
        <f>'Local Flexibility provision'!Y19</f>
        <v>0</v>
      </c>
      <c r="O17" s="41">
        <f t="shared" si="1"/>
        <v>0</v>
      </c>
    </row>
    <row r="18" spans="2:15" s="28" customFormat="1" ht="16.5" x14ac:dyDescent="0.25">
      <c r="B18" s="38">
        <f>'Local Flexibility provision'!A20</f>
        <v>0</v>
      </c>
      <c r="C18" s="38">
        <f>'Local Flexibility provision'!B20</f>
        <v>0</v>
      </c>
      <c r="D18" s="38">
        <f>'Local Flexibility provision'!C20</f>
        <v>0</v>
      </c>
      <c r="E18" s="39">
        <f>'Local Flexibility provision'!D20</f>
        <v>0</v>
      </c>
      <c r="F18" s="40">
        <f>'Local Flexibility provision'!E20</f>
        <v>0</v>
      </c>
      <c r="G18" s="38">
        <f>'Local Flexibility provision'!T20</f>
        <v>0</v>
      </c>
      <c r="H18" s="93">
        <f>'Local Flexibility provision'!F20</f>
        <v>0</v>
      </c>
      <c r="I18" s="40">
        <f>'Local Flexibility provision'!G20</f>
        <v>0</v>
      </c>
      <c r="J18" s="40">
        <f>'Local Flexibility provision'!S20</f>
        <v>0</v>
      </c>
      <c r="K18" s="41">
        <f>'Local Flexibility provision'!BC20*'Local Flexibility provision'!Q20</f>
        <v>0</v>
      </c>
      <c r="L18" s="41">
        <f>'Local Flexibility provision'!X20</f>
        <v>0</v>
      </c>
      <c r="M18" s="41">
        <f t="shared" si="0"/>
        <v>0</v>
      </c>
      <c r="N18" s="41">
        <f>'Local Flexibility provision'!Y20</f>
        <v>0</v>
      </c>
      <c r="O18" s="41">
        <f t="shared" si="1"/>
        <v>0</v>
      </c>
    </row>
    <row r="19" spans="2:15" s="28" customFormat="1" ht="16.5" x14ac:dyDescent="0.25">
      <c r="B19" s="38">
        <f>'Local Flexibility provision'!A21</f>
        <v>0</v>
      </c>
      <c r="C19" s="38">
        <f>'Local Flexibility provision'!B21</f>
        <v>0</v>
      </c>
      <c r="D19" s="38">
        <f>'Local Flexibility provision'!C21</f>
        <v>0</v>
      </c>
      <c r="E19" s="39">
        <f>'Local Flexibility provision'!D21</f>
        <v>0</v>
      </c>
      <c r="F19" s="40">
        <f>'Local Flexibility provision'!E21</f>
        <v>0</v>
      </c>
      <c r="G19" s="38">
        <f>'Local Flexibility provision'!T21</f>
        <v>0</v>
      </c>
      <c r="H19" s="93">
        <f>'Local Flexibility provision'!F21</f>
        <v>0</v>
      </c>
      <c r="I19" s="40">
        <f>'Local Flexibility provision'!G21</f>
        <v>0</v>
      </c>
      <c r="J19" s="40">
        <f>'Local Flexibility provision'!S21</f>
        <v>0</v>
      </c>
      <c r="K19" s="41">
        <f>'Local Flexibility provision'!BC21*'Local Flexibility provision'!Q21</f>
        <v>0</v>
      </c>
      <c r="L19" s="41">
        <f>'Local Flexibility provision'!X21</f>
        <v>0</v>
      </c>
      <c r="M19" s="41">
        <f t="shared" si="0"/>
        <v>0</v>
      </c>
      <c r="N19" s="41">
        <f>'Local Flexibility provision'!Y21</f>
        <v>0</v>
      </c>
      <c r="O19" s="41">
        <f t="shared" si="1"/>
        <v>0</v>
      </c>
    </row>
    <row r="20" spans="2:15" s="28" customFormat="1" ht="16.5" x14ac:dyDescent="0.25">
      <c r="B20" s="38">
        <f>'Local Flexibility provision'!A22</f>
        <v>0</v>
      </c>
      <c r="C20" s="38">
        <f>'Local Flexibility provision'!B22</f>
        <v>0</v>
      </c>
      <c r="D20" s="38">
        <f>'Local Flexibility provision'!C22</f>
        <v>0</v>
      </c>
      <c r="E20" s="39" t="s">
        <v>147</v>
      </c>
      <c r="F20" s="40">
        <f>'Local Flexibility provision'!E22</f>
        <v>0</v>
      </c>
      <c r="G20" s="38">
        <f>'Local Flexibility provision'!T22</f>
        <v>0</v>
      </c>
      <c r="H20" s="93">
        <f>'Local Flexibility provision'!F22</f>
        <v>0</v>
      </c>
      <c r="I20" s="40">
        <f>'Local Flexibility provision'!G22</f>
        <v>0</v>
      </c>
      <c r="J20" s="40">
        <f>'Local Flexibility provision'!S22</f>
        <v>0</v>
      </c>
      <c r="K20" s="41">
        <f>'Local Flexibility provision'!BC22*'Local Flexibility provision'!Q22</f>
        <v>0</v>
      </c>
      <c r="L20" s="41">
        <f>'Local Flexibility provision'!X22</f>
        <v>0</v>
      </c>
      <c r="M20" s="41">
        <f t="shared" si="0"/>
        <v>0</v>
      </c>
      <c r="N20" s="41">
        <f>'Local Flexibility provision'!Y22</f>
        <v>0</v>
      </c>
      <c r="O20" s="41">
        <f t="shared" si="1"/>
        <v>0</v>
      </c>
    </row>
    <row r="21" spans="2:15" s="28" customFormat="1" ht="16.5" x14ac:dyDescent="0.25">
      <c r="B21" s="38">
        <f>'Local Flexibility provision'!A23</f>
        <v>0</v>
      </c>
      <c r="C21" s="38">
        <f>'Local Flexibility provision'!B23</f>
        <v>0</v>
      </c>
      <c r="D21" s="38">
        <f>'Local Flexibility provision'!C23</f>
        <v>0</v>
      </c>
      <c r="E21" s="39">
        <f>'Local Flexibility provision'!D23</f>
        <v>0</v>
      </c>
      <c r="F21" s="40">
        <f>'Local Flexibility provision'!E23</f>
        <v>0</v>
      </c>
      <c r="G21" s="38">
        <f>'Local Flexibility provision'!T23</f>
        <v>0</v>
      </c>
      <c r="H21" s="93">
        <f>'Local Flexibility provision'!F23</f>
        <v>0</v>
      </c>
      <c r="I21" s="40">
        <f>'Local Flexibility provision'!G23</f>
        <v>0</v>
      </c>
      <c r="J21" s="40">
        <f>'Local Flexibility provision'!S23</f>
        <v>0</v>
      </c>
      <c r="K21" s="41">
        <f>'Local Flexibility provision'!BC23*'Local Flexibility provision'!Q23</f>
        <v>0</v>
      </c>
      <c r="L21" s="41">
        <f>'Local Flexibility provision'!X23</f>
        <v>0</v>
      </c>
      <c r="M21" s="41">
        <f t="shared" si="0"/>
        <v>0</v>
      </c>
      <c r="N21" s="41">
        <f>'Local Flexibility provision'!Y23</f>
        <v>0</v>
      </c>
      <c r="O21" s="41">
        <f t="shared" si="1"/>
        <v>0</v>
      </c>
    </row>
    <row r="22" spans="2:15" s="28" customFormat="1" ht="16.5" x14ac:dyDescent="0.25">
      <c r="B22" s="38">
        <f>'Local Flexibility provision'!A24</f>
        <v>0</v>
      </c>
      <c r="C22" s="38">
        <f>'Local Flexibility provision'!B24</f>
        <v>0</v>
      </c>
      <c r="D22" s="38">
        <f>'Local Flexibility provision'!C24</f>
        <v>0</v>
      </c>
      <c r="E22" s="39">
        <f>'Local Flexibility provision'!D24</f>
        <v>0</v>
      </c>
      <c r="F22" s="40">
        <f>'Local Flexibility provision'!E24</f>
        <v>0</v>
      </c>
      <c r="G22" s="38">
        <f>'Local Flexibility provision'!T24</f>
        <v>0</v>
      </c>
      <c r="H22" s="93">
        <f>'Local Flexibility provision'!F24</f>
        <v>0</v>
      </c>
      <c r="I22" s="40">
        <f>'Local Flexibility provision'!G24</f>
        <v>0</v>
      </c>
      <c r="J22" s="40">
        <f>'Local Flexibility provision'!S24</f>
        <v>0</v>
      </c>
      <c r="K22" s="41">
        <f>'Local Flexibility provision'!BC24*'Local Flexibility provision'!Q24</f>
        <v>0</v>
      </c>
      <c r="L22" s="41">
        <f>'Local Flexibility provision'!X24</f>
        <v>0</v>
      </c>
      <c r="M22" s="41">
        <f t="shared" si="0"/>
        <v>0</v>
      </c>
      <c r="N22" s="41">
        <f>'Local Flexibility provision'!Y24</f>
        <v>0</v>
      </c>
      <c r="O22" s="41">
        <f t="shared" si="1"/>
        <v>0</v>
      </c>
    </row>
    <row r="23" spans="2:15" s="28" customFormat="1" ht="16.5" x14ac:dyDescent="0.25">
      <c r="B23" s="38">
        <f>'Local Flexibility provision'!A25</f>
        <v>0</v>
      </c>
      <c r="C23" s="38">
        <f>'Local Flexibility provision'!B25</f>
        <v>0</v>
      </c>
      <c r="D23" s="38">
        <f>'Local Flexibility provision'!C25</f>
        <v>0</v>
      </c>
      <c r="E23" s="39">
        <f>'Local Flexibility provision'!D25</f>
        <v>0</v>
      </c>
      <c r="F23" s="40">
        <f>'Local Flexibility provision'!E25</f>
        <v>0</v>
      </c>
      <c r="G23" s="38">
        <f>'Local Flexibility provision'!T25</f>
        <v>0</v>
      </c>
      <c r="H23" s="93">
        <f>'Local Flexibility provision'!F25</f>
        <v>0</v>
      </c>
      <c r="I23" s="40">
        <f>'Local Flexibility provision'!G25</f>
        <v>0</v>
      </c>
      <c r="J23" s="40">
        <f>'Local Flexibility provision'!S25</f>
        <v>0</v>
      </c>
      <c r="K23" s="41">
        <f>'Local Flexibility provision'!BC25*'Local Flexibility provision'!Q25</f>
        <v>0</v>
      </c>
      <c r="L23" s="41">
        <f>'Local Flexibility provision'!X25</f>
        <v>0</v>
      </c>
      <c r="M23" s="41">
        <f t="shared" si="0"/>
        <v>0</v>
      </c>
      <c r="N23" s="41">
        <f>'Local Flexibility provision'!Y25</f>
        <v>0</v>
      </c>
      <c r="O23" s="41">
        <f t="shared" si="1"/>
        <v>0</v>
      </c>
    </row>
    <row r="24" spans="2:15" s="28" customFormat="1" ht="16.5" x14ac:dyDescent="0.25">
      <c r="B24" s="38">
        <f>'Local Flexibility provision'!A26</f>
        <v>0</v>
      </c>
      <c r="C24" s="38">
        <f>'Local Flexibility provision'!B26</f>
        <v>0</v>
      </c>
      <c r="D24" s="38">
        <f>'Local Flexibility provision'!C26</f>
        <v>0</v>
      </c>
      <c r="E24" s="39">
        <f>'Local Flexibility provision'!D26</f>
        <v>0</v>
      </c>
      <c r="F24" s="40">
        <f>'Local Flexibility provision'!E26</f>
        <v>0</v>
      </c>
      <c r="G24" s="38">
        <f>'Local Flexibility provision'!T26</f>
        <v>0</v>
      </c>
      <c r="H24" s="93">
        <f>'Local Flexibility provision'!F26</f>
        <v>0</v>
      </c>
      <c r="I24" s="40">
        <f>'Local Flexibility provision'!G26</f>
        <v>0</v>
      </c>
      <c r="J24" s="40">
        <f>'Local Flexibility provision'!S26</f>
        <v>0</v>
      </c>
      <c r="K24" s="41">
        <f>'Local Flexibility provision'!BC26*'Local Flexibility provision'!Q26</f>
        <v>0</v>
      </c>
      <c r="L24" s="41">
        <f>'Local Flexibility provision'!X26</f>
        <v>0</v>
      </c>
      <c r="M24" s="41">
        <f t="shared" si="0"/>
        <v>0</v>
      </c>
      <c r="N24" s="41">
        <f>'Local Flexibility provision'!Y26</f>
        <v>0</v>
      </c>
      <c r="O24" s="41">
        <f t="shared" si="1"/>
        <v>0</v>
      </c>
    </row>
    <row r="25" spans="2:15" s="28" customFormat="1" ht="16.5" x14ac:dyDescent="0.25">
      <c r="B25" s="38">
        <f>'Local Flexibility provision'!A27</f>
        <v>0</v>
      </c>
      <c r="C25" s="38">
        <f>'Local Flexibility provision'!B27</f>
        <v>0</v>
      </c>
      <c r="D25" s="38">
        <f>'Local Flexibility provision'!C27</f>
        <v>0</v>
      </c>
      <c r="E25" s="39">
        <f>'Local Flexibility provision'!D27</f>
        <v>0</v>
      </c>
      <c r="F25" s="40">
        <f>'Local Flexibility provision'!E27</f>
        <v>0</v>
      </c>
      <c r="G25" s="38">
        <f>'Local Flexibility provision'!T27</f>
        <v>0</v>
      </c>
      <c r="H25" s="93">
        <f>'Local Flexibility provision'!F27</f>
        <v>0</v>
      </c>
      <c r="I25" s="40">
        <f>'Local Flexibility provision'!G27</f>
        <v>0</v>
      </c>
      <c r="J25" s="40">
        <f>'Local Flexibility provision'!S27</f>
        <v>0</v>
      </c>
      <c r="K25" s="41">
        <f>'Local Flexibility provision'!BC27*'Local Flexibility provision'!Q27</f>
        <v>0</v>
      </c>
      <c r="L25" s="41">
        <f>'Local Flexibility provision'!X27</f>
        <v>0</v>
      </c>
      <c r="M25" s="41">
        <f t="shared" si="0"/>
        <v>0</v>
      </c>
      <c r="N25" s="41">
        <f>'Local Flexibility provision'!Y27</f>
        <v>0</v>
      </c>
      <c r="O25" s="41">
        <f t="shared" si="1"/>
        <v>0</v>
      </c>
    </row>
    <row r="26" spans="2:15" s="28" customFormat="1" ht="16.5" x14ac:dyDescent="0.25">
      <c r="B26" s="38">
        <f>'Local Flexibility provision'!A28</f>
        <v>0</v>
      </c>
      <c r="C26" s="38">
        <f>'Local Flexibility provision'!B28</f>
        <v>0</v>
      </c>
      <c r="D26" s="38">
        <f>'Local Flexibility provision'!C28</f>
        <v>0</v>
      </c>
      <c r="E26" s="39">
        <f>'Local Flexibility provision'!D28</f>
        <v>0</v>
      </c>
      <c r="F26" s="40">
        <f>'Local Flexibility provision'!E28</f>
        <v>0</v>
      </c>
      <c r="G26" s="38">
        <f>'Local Flexibility provision'!T28</f>
        <v>0</v>
      </c>
      <c r="H26" s="93">
        <f>'Local Flexibility provision'!F28</f>
        <v>0</v>
      </c>
      <c r="I26" s="40">
        <f>'Local Flexibility provision'!G28</f>
        <v>0</v>
      </c>
      <c r="J26" s="40">
        <f>'Local Flexibility provision'!S28</f>
        <v>0</v>
      </c>
      <c r="K26" s="41">
        <f>'Local Flexibility provision'!BC28*'Local Flexibility provision'!Q28</f>
        <v>0</v>
      </c>
      <c r="L26" s="41">
        <f>'Local Flexibility provision'!X28</f>
        <v>0</v>
      </c>
      <c r="M26" s="41">
        <f t="shared" si="0"/>
        <v>0</v>
      </c>
      <c r="N26" s="41">
        <f>'Local Flexibility provision'!Y28</f>
        <v>0</v>
      </c>
      <c r="O26" s="41">
        <f t="shared" si="1"/>
        <v>0</v>
      </c>
    </row>
    <row r="27" spans="2:15" s="28" customFormat="1" ht="16.5" x14ac:dyDescent="0.25">
      <c r="B27" s="38">
        <f>'Local Flexibility provision'!A29</f>
        <v>0</v>
      </c>
      <c r="C27" s="38">
        <f>'Local Flexibility provision'!B29</f>
        <v>0</v>
      </c>
      <c r="D27" s="38">
        <f>'Local Flexibility provision'!C29</f>
        <v>0</v>
      </c>
      <c r="E27" s="39">
        <f>'Local Flexibility provision'!D29</f>
        <v>0</v>
      </c>
      <c r="F27" s="40">
        <f>'Local Flexibility provision'!E29</f>
        <v>0</v>
      </c>
      <c r="G27" s="38">
        <f>'Local Flexibility provision'!T29</f>
        <v>0</v>
      </c>
      <c r="H27" s="93">
        <f>'Local Flexibility provision'!F29</f>
        <v>0</v>
      </c>
      <c r="I27" s="40">
        <f>'Local Flexibility provision'!G29</f>
        <v>0</v>
      </c>
      <c r="J27" s="40">
        <f>'Local Flexibility provision'!S29</f>
        <v>0</v>
      </c>
      <c r="K27" s="41">
        <f>'Local Flexibility provision'!BC29*'Local Flexibility provision'!Q29</f>
        <v>0</v>
      </c>
      <c r="L27" s="41">
        <f>'Local Flexibility provision'!X29</f>
        <v>0</v>
      </c>
      <c r="M27" s="41">
        <f t="shared" si="0"/>
        <v>0</v>
      </c>
      <c r="N27" s="41">
        <f>'Local Flexibility provision'!Y29</f>
        <v>0</v>
      </c>
      <c r="O27" s="41">
        <f t="shared" si="1"/>
        <v>0</v>
      </c>
    </row>
    <row r="28" spans="2:15" s="28" customFormat="1" ht="16.5" x14ac:dyDescent="0.25">
      <c r="B28" s="38">
        <f>'Local Flexibility provision'!A30</f>
        <v>0</v>
      </c>
      <c r="C28" s="38">
        <f>'Local Flexibility provision'!B30</f>
        <v>0</v>
      </c>
      <c r="D28" s="38">
        <f>'Local Flexibility provision'!C30</f>
        <v>0</v>
      </c>
      <c r="E28" s="39">
        <f>'Local Flexibility provision'!D30</f>
        <v>0</v>
      </c>
      <c r="F28" s="40">
        <f>'Local Flexibility provision'!E30</f>
        <v>0</v>
      </c>
      <c r="G28" s="38">
        <f>'Local Flexibility provision'!T30</f>
        <v>0</v>
      </c>
      <c r="H28" s="93">
        <f>'Local Flexibility provision'!F30</f>
        <v>0</v>
      </c>
      <c r="I28" s="40">
        <f>'Local Flexibility provision'!G30</f>
        <v>0</v>
      </c>
      <c r="J28" s="40">
        <f>'Local Flexibility provision'!S30</f>
        <v>0</v>
      </c>
      <c r="K28" s="41">
        <f>'Local Flexibility provision'!BC30*'Local Flexibility provision'!Q30</f>
        <v>0</v>
      </c>
      <c r="L28" s="41">
        <f>'Local Flexibility provision'!X30</f>
        <v>0</v>
      </c>
      <c r="M28" s="41">
        <f t="shared" si="0"/>
        <v>0</v>
      </c>
      <c r="N28" s="41">
        <f>'Local Flexibility provision'!Y30</f>
        <v>0</v>
      </c>
      <c r="O28" s="41">
        <f t="shared" si="1"/>
        <v>0</v>
      </c>
    </row>
    <row r="29" spans="2:15" s="28" customFormat="1" ht="16.5" x14ac:dyDescent="0.25">
      <c r="B29" s="38">
        <f>'Local Flexibility provision'!A31</f>
        <v>0</v>
      </c>
      <c r="C29" s="38">
        <f>'Local Flexibility provision'!B31</f>
        <v>0</v>
      </c>
      <c r="D29" s="38">
        <f>'Local Flexibility provision'!C31</f>
        <v>0</v>
      </c>
      <c r="E29" s="39">
        <f>'Local Flexibility provision'!D31</f>
        <v>0</v>
      </c>
      <c r="F29" s="40">
        <f>'Local Flexibility provision'!E31</f>
        <v>0</v>
      </c>
      <c r="G29" s="38">
        <f>'Local Flexibility provision'!T31</f>
        <v>0</v>
      </c>
      <c r="H29" s="93">
        <f>'Local Flexibility provision'!F31</f>
        <v>0</v>
      </c>
      <c r="I29" s="40">
        <f>'Local Flexibility provision'!G31</f>
        <v>0</v>
      </c>
      <c r="J29" s="40">
        <f>'Local Flexibility provision'!S31</f>
        <v>0</v>
      </c>
      <c r="K29" s="41">
        <f>'Local Flexibility provision'!BC31*'Local Flexibility provision'!Q31</f>
        <v>0</v>
      </c>
      <c r="L29" s="41">
        <f>'Local Flexibility provision'!X31</f>
        <v>0</v>
      </c>
      <c r="M29" s="41">
        <f t="shared" si="0"/>
        <v>0</v>
      </c>
      <c r="N29" s="41">
        <f>'Local Flexibility provision'!Y31</f>
        <v>0</v>
      </c>
      <c r="O29" s="41">
        <f t="shared" si="1"/>
        <v>0</v>
      </c>
    </row>
    <row r="30" spans="2:15" s="28" customFormat="1" ht="16.5" x14ac:dyDescent="0.25">
      <c r="B30" s="38">
        <f>'Local Flexibility provision'!A32</f>
        <v>0</v>
      </c>
      <c r="C30" s="38">
        <f>'Local Flexibility provision'!B32</f>
        <v>0</v>
      </c>
      <c r="D30" s="38">
        <f>'Local Flexibility provision'!C32</f>
        <v>0</v>
      </c>
      <c r="E30" s="39">
        <f>'Local Flexibility provision'!D32</f>
        <v>0</v>
      </c>
      <c r="F30" s="40">
        <f>'Local Flexibility provision'!E32</f>
        <v>0</v>
      </c>
      <c r="G30" s="38">
        <f>'Local Flexibility provision'!T32</f>
        <v>0</v>
      </c>
      <c r="H30" s="93">
        <f>'Local Flexibility provision'!F32</f>
        <v>0</v>
      </c>
      <c r="I30" s="40">
        <f>'Local Flexibility provision'!G32</f>
        <v>0</v>
      </c>
      <c r="J30" s="40">
        <f>'Local Flexibility provision'!S32</f>
        <v>0</v>
      </c>
      <c r="K30" s="41">
        <f>'Local Flexibility provision'!BC32*'Local Flexibility provision'!Q32</f>
        <v>0</v>
      </c>
      <c r="L30" s="41">
        <f>'Local Flexibility provision'!X32</f>
        <v>0</v>
      </c>
      <c r="M30" s="41">
        <f t="shared" si="0"/>
        <v>0</v>
      </c>
      <c r="N30" s="41">
        <f>'Local Flexibility provision'!Y32</f>
        <v>0</v>
      </c>
      <c r="O30" s="41">
        <f t="shared" si="1"/>
        <v>0</v>
      </c>
    </row>
    <row r="31" spans="2:15" s="28" customFormat="1" ht="16.5" x14ac:dyDescent="0.25">
      <c r="B31" s="38">
        <f>'Local Flexibility provision'!A33</f>
        <v>0</v>
      </c>
      <c r="C31" s="38">
        <f>'Local Flexibility provision'!B33</f>
        <v>0</v>
      </c>
      <c r="D31" s="38">
        <f>'Local Flexibility provision'!C33</f>
        <v>0</v>
      </c>
      <c r="E31" s="39">
        <f>'Local Flexibility provision'!D33</f>
        <v>0</v>
      </c>
      <c r="F31" s="40">
        <f>'Local Flexibility provision'!E33</f>
        <v>0</v>
      </c>
      <c r="G31" s="38">
        <f>'Local Flexibility provision'!T33</f>
        <v>0</v>
      </c>
      <c r="H31" s="93">
        <f>'Local Flexibility provision'!F33</f>
        <v>0</v>
      </c>
      <c r="I31" s="40">
        <f>'Local Flexibility provision'!G33</f>
        <v>0</v>
      </c>
      <c r="J31" s="40">
        <f>'Local Flexibility provision'!S33</f>
        <v>0</v>
      </c>
      <c r="K31" s="41">
        <f>'Local Flexibility provision'!BC33*'Local Flexibility provision'!Q33</f>
        <v>0</v>
      </c>
      <c r="L31" s="41">
        <f>'Local Flexibility provision'!X33</f>
        <v>0</v>
      </c>
      <c r="M31" s="41">
        <f t="shared" si="0"/>
        <v>0</v>
      </c>
      <c r="N31" s="41">
        <f>'Local Flexibility provision'!Y33</f>
        <v>0</v>
      </c>
      <c r="O31" s="41">
        <f t="shared" si="1"/>
        <v>0</v>
      </c>
    </row>
    <row r="32" spans="2:15" s="28" customFormat="1" ht="16.5" x14ac:dyDescent="0.25">
      <c r="B32" s="38">
        <f>'Local Flexibility provision'!A34</f>
        <v>0</v>
      </c>
      <c r="C32" s="38">
        <f>'Local Flexibility provision'!B34</f>
        <v>0</v>
      </c>
      <c r="D32" s="38">
        <f>'Local Flexibility provision'!C34</f>
        <v>0</v>
      </c>
      <c r="E32" s="39">
        <f>'Local Flexibility provision'!D34</f>
        <v>0</v>
      </c>
      <c r="F32" s="40">
        <f>'Local Flexibility provision'!E34</f>
        <v>0</v>
      </c>
      <c r="G32" s="38">
        <f>'Local Flexibility provision'!T34</f>
        <v>0</v>
      </c>
      <c r="H32" s="93">
        <f>'Local Flexibility provision'!F34</f>
        <v>0</v>
      </c>
      <c r="I32" s="40">
        <f>'Local Flexibility provision'!G34</f>
        <v>0</v>
      </c>
      <c r="J32" s="40">
        <f>'Local Flexibility provision'!S34</f>
        <v>0</v>
      </c>
      <c r="K32" s="41">
        <f>'Local Flexibility provision'!BC34*'Local Flexibility provision'!Q34</f>
        <v>0</v>
      </c>
      <c r="L32" s="41">
        <f>'Local Flexibility provision'!X34</f>
        <v>0</v>
      </c>
      <c r="M32" s="41">
        <f t="shared" si="0"/>
        <v>0</v>
      </c>
      <c r="N32" s="41">
        <f>'Local Flexibility provision'!Y34</f>
        <v>0</v>
      </c>
      <c r="O32" s="41">
        <f t="shared" si="1"/>
        <v>0</v>
      </c>
    </row>
    <row r="33" spans="2:15" s="28" customFormat="1" ht="16.5" x14ac:dyDescent="0.25">
      <c r="B33" s="38">
        <f>'Local Flexibility provision'!A35</f>
        <v>0</v>
      </c>
      <c r="C33" s="38">
        <f>'Local Flexibility provision'!B35</f>
        <v>0</v>
      </c>
      <c r="D33" s="38">
        <f>'Local Flexibility provision'!C35</f>
        <v>0</v>
      </c>
      <c r="E33" s="39">
        <f>'Local Flexibility provision'!D35</f>
        <v>0</v>
      </c>
      <c r="F33" s="40">
        <f>'Local Flexibility provision'!E35</f>
        <v>0</v>
      </c>
      <c r="G33" s="38">
        <f>'Local Flexibility provision'!T35</f>
        <v>0</v>
      </c>
      <c r="H33" s="93">
        <f>'Local Flexibility provision'!F35</f>
        <v>0</v>
      </c>
      <c r="I33" s="40">
        <f>'Local Flexibility provision'!G35</f>
        <v>0</v>
      </c>
      <c r="J33" s="40">
        <f>'Local Flexibility provision'!S35</f>
        <v>0</v>
      </c>
      <c r="K33" s="41">
        <f>'Local Flexibility provision'!BC35*'Local Flexibility provision'!Q35</f>
        <v>0</v>
      </c>
      <c r="L33" s="41">
        <f>'Local Flexibility provision'!X35</f>
        <v>0</v>
      </c>
      <c r="M33" s="41">
        <f t="shared" si="0"/>
        <v>0</v>
      </c>
      <c r="N33" s="41">
        <f>'Local Flexibility provision'!Y35</f>
        <v>0</v>
      </c>
      <c r="O33" s="41">
        <f t="shared" si="1"/>
        <v>0</v>
      </c>
    </row>
    <row r="34" spans="2:15" s="28" customFormat="1" ht="16.5" x14ac:dyDescent="0.25">
      <c r="B34" s="38">
        <f>'Local Flexibility provision'!A36</f>
        <v>0</v>
      </c>
      <c r="C34" s="38">
        <f>'Local Flexibility provision'!B36</f>
        <v>0</v>
      </c>
      <c r="D34" s="38">
        <f>'Local Flexibility provision'!C36</f>
        <v>0</v>
      </c>
      <c r="E34" s="39">
        <f>'Local Flexibility provision'!D36</f>
        <v>0</v>
      </c>
      <c r="F34" s="40">
        <f>'Local Flexibility provision'!E36</f>
        <v>0</v>
      </c>
      <c r="G34" s="38">
        <f>'Local Flexibility provision'!T36</f>
        <v>0</v>
      </c>
      <c r="H34" s="93">
        <f>'Local Flexibility provision'!F36</f>
        <v>0</v>
      </c>
      <c r="I34" s="40">
        <f>'Local Flexibility provision'!G36</f>
        <v>0</v>
      </c>
      <c r="J34" s="40">
        <f>'Local Flexibility provision'!S36</f>
        <v>0</v>
      </c>
      <c r="K34" s="41">
        <f>'Local Flexibility provision'!BC36*'Local Flexibility provision'!Q36</f>
        <v>0</v>
      </c>
      <c r="L34" s="41">
        <f>'Local Flexibility provision'!X36</f>
        <v>0</v>
      </c>
      <c r="M34" s="41">
        <f t="shared" si="0"/>
        <v>0</v>
      </c>
      <c r="N34" s="41">
        <f>'Local Flexibility provision'!Y36</f>
        <v>0</v>
      </c>
      <c r="O34" s="41">
        <f t="shared" si="1"/>
        <v>0</v>
      </c>
    </row>
    <row r="35" spans="2:15" s="28" customFormat="1" ht="16.5" x14ac:dyDescent="0.25">
      <c r="B35" s="38">
        <f>'Local Flexibility provision'!A37</f>
        <v>0</v>
      </c>
      <c r="C35" s="38">
        <f>'Local Flexibility provision'!B37</f>
        <v>0</v>
      </c>
      <c r="D35" s="38">
        <f>'Local Flexibility provision'!C37</f>
        <v>0</v>
      </c>
      <c r="E35" s="39">
        <f>'Local Flexibility provision'!D37</f>
        <v>0</v>
      </c>
      <c r="F35" s="40">
        <f>'Local Flexibility provision'!E37</f>
        <v>0</v>
      </c>
      <c r="G35" s="38">
        <f>'Local Flexibility provision'!T37</f>
        <v>0</v>
      </c>
      <c r="H35" s="93">
        <f>'Local Flexibility provision'!F37</f>
        <v>0</v>
      </c>
      <c r="I35" s="40">
        <f>'Local Flexibility provision'!G37</f>
        <v>0</v>
      </c>
      <c r="J35" s="40">
        <f>'Local Flexibility provision'!S37</f>
        <v>0</v>
      </c>
      <c r="K35" s="41">
        <f>'Local Flexibility provision'!BC37*'Local Flexibility provision'!Q37</f>
        <v>0</v>
      </c>
      <c r="L35" s="41">
        <f>'Local Flexibility provision'!X37</f>
        <v>0</v>
      </c>
      <c r="M35" s="41">
        <f t="shared" si="0"/>
        <v>0</v>
      </c>
      <c r="N35" s="41">
        <f>'Local Flexibility provision'!Y37</f>
        <v>0</v>
      </c>
      <c r="O35" s="41">
        <f t="shared" si="1"/>
        <v>0</v>
      </c>
    </row>
    <row r="36" spans="2:15" s="28" customFormat="1" ht="16.5" x14ac:dyDescent="0.25">
      <c r="B36" s="38">
        <f>'Local Flexibility provision'!A38</f>
        <v>0</v>
      </c>
      <c r="C36" s="38">
        <f>'Local Flexibility provision'!B38</f>
        <v>0</v>
      </c>
      <c r="D36" s="38">
        <f>'Local Flexibility provision'!C38</f>
        <v>0</v>
      </c>
      <c r="E36" s="39">
        <f>'Local Flexibility provision'!D38</f>
        <v>0</v>
      </c>
      <c r="F36" s="40">
        <f>'Local Flexibility provision'!E38</f>
        <v>0</v>
      </c>
      <c r="G36" s="38">
        <f>'Local Flexibility provision'!T38</f>
        <v>0</v>
      </c>
      <c r="H36" s="93">
        <f>'Local Flexibility provision'!F38</f>
        <v>0</v>
      </c>
      <c r="I36" s="40">
        <f>'Local Flexibility provision'!G38</f>
        <v>0</v>
      </c>
      <c r="J36" s="40">
        <f>'Local Flexibility provision'!S38</f>
        <v>0</v>
      </c>
      <c r="K36" s="41">
        <f>'Local Flexibility provision'!BC38*'Local Flexibility provision'!Q38</f>
        <v>0</v>
      </c>
      <c r="L36" s="41">
        <f>'Local Flexibility provision'!X38</f>
        <v>0</v>
      </c>
      <c r="M36" s="41">
        <f t="shared" si="0"/>
        <v>0</v>
      </c>
      <c r="N36" s="41">
        <f>'Local Flexibility provision'!Y38</f>
        <v>0</v>
      </c>
      <c r="O36" s="41">
        <f t="shared" si="1"/>
        <v>0</v>
      </c>
    </row>
    <row r="37" spans="2:15" s="28" customFormat="1" ht="16.5" x14ac:dyDescent="0.25">
      <c r="B37" s="38">
        <f>'Local Flexibility provision'!A39</f>
        <v>0</v>
      </c>
      <c r="C37" s="38">
        <f>'Local Flexibility provision'!B39</f>
        <v>0</v>
      </c>
      <c r="D37" s="38">
        <f>'Local Flexibility provision'!C39</f>
        <v>0</v>
      </c>
      <c r="E37" s="39">
        <f>'Local Flexibility provision'!D39</f>
        <v>0</v>
      </c>
      <c r="F37" s="40">
        <f>'Local Flexibility provision'!E39</f>
        <v>0</v>
      </c>
      <c r="G37" s="38">
        <f>'Local Flexibility provision'!T39</f>
        <v>0</v>
      </c>
      <c r="H37" s="93">
        <f>'Local Flexibility provision'!F39</f>
        <v>0</v>
      </c>
      <c r="I37" s="40">
        <f>'Local Flexibility provision'!G39</f>
        <v>0</v>
      </c>
      <c r="J37" s="40">
        <f>'Local Flexibility provision'!S39</f>
        <v>0</v>
      </c>
      <c r="K37" s="41">
        <f>'Local Flexibility provision'!BC39*'Local Flexibility provision'!Q39</f>
        <v>0</v>
      </c>
      <c r="L37" s="41">
        <f>'Local Flexibility provision'!X39</f>
        <v>0</v>
      </c>
      <c r="M37" s="41">
        <f t="shared" si="0"/>
        <v>0</v>
      </c>
      <c r="N37" s="41">
        <f>'Local Flexibility provision'!Y39</f>
        <v>0</v>
      </c>
      <c r="O37" s="41">
        <f t="shared" si="1"/>
        <v>0</v>
      </c>
    </row>
    <row r="38" spans="2:15" s="28" customFormat="1" ht="16.5" x14ac:dyDescent="0.25">
      <c r="B38" s="38">
        <f>'Local Flexibility provision'!A40</f>
        <v>0</v>
      </c>
      <c r="C38" s="38">
        <f>'Local Flexibility provision'!B40</f>
        <v>0</v>
      </c>
      <c r="D38" s="38">
        <f>'Local Flexibility provision'!C40</f>
        <v>0</v>
      </c>
      <c r="E38" s="39">
        <f>'Local Flexibility provision'!D40</f>
        <v>0</v>
      </c>
      <c r="F38" s="40">
        <f>'Local Flexibility provision'!E40</f>
        <v>0</v>
      </c>
      <c r="G38" s="38">
        <f>'Local Flexibility provision'!T40</f>
        <v>0</v>
      </c>
      <c r="H38" s="93">
        <f>'Local Flexibility provision'!F40</f>
        <v>0</v>
      </c>
      <c r="I38" s="40">
        <f>'Local Flexibility provision'!G40</f>
        <v>0</v>
      </c>
      <c r="J38" s="40">
        <f>'Local Flexibility provision'!S40</f>
        <v>0</v>
      </c>
      <c r="K38" s="41">
        <f>'Local Flexibility provision'!BC40*'Local Flexibility provision'!Q40</f>
        <v>0</v>
      </c>
      <c r="L38" s="41">
        <f>'Local Flexibility provision'!X40</f>
        <v>0</v>
      </c>
      <c r="M38" s="41">
        <f t="shared" si="0"/>
        <v>0</v>
      </c>
      <c r="N38" s="41">
        <f>'Local Flexibility provision'!Y40</f>
        <v>0</v>
      </c>
      <c r="O38" s="41">
        <f t="shared" si="1"/>
        <v>0</v>
      </c>
    </row>
    <row r="39" spans="2:15" s="28" customFormat="1" ht="16.5" x14ac:dyDescent="0.25">
      <c r="B39" s="38">
        <f>'Local Flexibility provision'!A41</f>
        <v>0</v>
      </c>
      <c r="C39" s="38">
        <f>'Local Flexibility provision'!B41</f>
        <v>0</v>
      </c>
      <c r="D39" s="38">
        <f>'Local Flexibility provision'!C41</f>
        <v>0</v>
      </c>
      <c r="E39" s="39">
        <f>'Local Flexibility provision'!D41</f>
        <v>0</v>
      </c>
      <c r="F39" s="40">
        <f>'Local Flexibility provision'!E41</f>
        <v>0</v>
      </c>
      <c r="G39" s="38">
        <f>'Local Flexibility provision'!T41</f>
        <v>0</v>
      </c>
      <c r="H39" s="93">
        <f>'Local Flexibility provision'!F41</f>
        <v>0</v>
      </c>
      <c r="I39" s="40">
        <f>'Local Flexibility provision'!G41</f>
        <v>0</v>
      </c>
      <c r="J39" s="40">
        <f>'Local Flexibility provision'!S41</f>
        <v>0</v>
      </c>
      <c r="K39" s="41">
        <f>'Local Flexibility provision'!BC41*'Local Flexibility provision'!Q41</f>
        <v>0</v>
      </c>
      <c r="L39" s="41">
        <f>'Local Flexibility provision'!X41</f>
        <v>0</v>
      </c>
      <c r="M39" s="41">
        <f t="shared" si="0"/>
        <v>0</v>
      </c>
      <c r="N39" s="41">
        <f>'Local Flexibility provision'!Y41</f>
        <v>0</v>
      </c>
      <c r="O39" s="41">
        <f t="shared" si="1"/>
        <v>0</v>
      </c>
    </row>
    <row r="40" spans="2:15" s="28" customFormat="1" ht="16.5" x14ac:dyDescent="0.25">
      <c r="B40" s="38">
        <f>'Local Flexibility provision'!A42</f>
        <v>0</v>
      </c>
      <c r="C40" s="38">
        <f>'Local Flexibility provision'!B42</f>
        <v>0</v>
      </c>
      <c r="D40" s="38">
        <f>'Local Flexibility provision'!C42</f>
        <v>0</v>
      </c>
      <c r="E40" s="39">
        <f>'Local Flexibility provision'!D42</f>
        <v>0</v>
      </c>
      <c r="F40" s="40">
        <f>'Local Flexibility provision'!E42</f>
        <v>0</v>
      </c>
      <c r="G40" s="38">
        <f>'Local Flexibility provision'!T42</f>
        <v>0</v>
      </c>
      <c r="H40" s="93">
        <f>'Local Flexibility provision'!F42</f>
        <v>0</v>
      </c>
      <c r="I40" s="40">
        <f>'Local Flexibility provision'!G42</f>
        <v>0</v>
      </c>
      <c r="J40" s="40">
        <f>'Local Flexibility provision'!S42</f>
        <v>0</v>
      </c>
      <c r="K40" s="41">
        <f>'Local Flexibility provision'!BC42*'Local Flexibility provision'!Q42</f>
        <v>0</v>
      </c>
      <c r="L40" s="41">
        <f>'Local Flexibility provision'!X42</f>
        <v>0</v>
      </c>
      <c r="M40" s="41">
        <f t="shared" si="0"/>
        <v>0</v>
      </c>
      <c r="N40" s="41">
        <f>'Local Flexibility provision'!Y42</f>
        <v>0</v>
      </c>
      <c r="O40" s="41">
        <f t="shared" si="1"/>
        <v>0</v>
      </c>
    </row>
    <row r="41" spans="2:15" s="28" customFormat="1" ht="16.5" x14ac:dyDescent="0.25">
      <c r="B41" s="38">
        <f>'Local Flexibility provision'!A43</f>
        <v>0</v>
      </c>
      <c r="C41" s="38">
        <f>'Local Flexibility provision'!B43</f>
        <v>0</v>
      </c>
      <c r="D41" s="38">
        <f>'Local Flexibility provision'!C43</f>
        <v>0</v>
      </c>
      <c r="E41" s="39">
        <f>'Local Flexibility provision'!D43</f>
        <v>0</v>
      </c>
      <c r="F41" s="40">
        <f>'Local Flexibility provision'!E43</f>
        <v>0</v>
      </c>
      <c r="G41" s="38">
        <f>'Local Flexibility provision'!T43</f>
        <v>0</v>
      </c>
      <c r="H41" s="93">
        <f>'Local Flexibility provision'!F43</f>
        <v>0</v>
      </c>
      <c r="I41" s="40">
        <f>'Local Flexibility provision'!G43</f>
        <v>0</v>
      </c>
      <c r="J41" s="40">
        <f>'Local Flexibility provision'!S43</f>
        <v>0</v>
      </c>
      <c r="K41" s="41">
        <f>'Local Flexibility provision'!BC43*'Local Flexibility provision'!Q43</f>
        <v>0</v>
      </c>
      <c r="L41" s="41">
        <f>'Local Flexibility provision'!X43</f>
        <v>0</v>
      </c>
      <c r="M41" s="41">
        <f t="shared" si="0"/>
        <v>0</v>
      </c>
      <c r="N41" s="41">
        <f>'Local Flexibility provision'!Y43</f>
        <v>0</v>
      </c>
      <c r="O41" s="41">
        <f t="shared" si="1"/>
        <v>0</v>
      </c>
    </row>
    <row r="42" spans="2:15" s="28" customFormat="1" ht="16.5" x14ac:dyDescent="0.25">
      <c r="B42" s="38">
        <f>'Local Flexibility provision'!A44</f>
        <v>0</v>
      </c>
      <c r="C42" s="38">
        <f>'Local Flexibility provision'!B44</f>
        <v>0</v>
      </c>
      <c r="D42" s="38">
        <f>'Local Flexibility provision'!C44</f>
        <v>0</v>
      </c>
      <c r="E42" s="39">
        <f>'Local Flexibility provision'!D44</f>
        <v>0</v>
      </c>
      <c r="F42" s="40">
        <f>'Local Flexibility provision'!E44</f>
        <v>0</v>
      </c>
      <c r="G42" s="38">
        <f>'Local Flexibility provision'!T44</f>
        <v>0</v>
      </c>
      <c r="H42" s="93">
        <f>'Local Flexibility provision'!F44</f>
        <v>0</v>
      </c>
      <c r="I42" s="40">
        <f>'Local Flexibility provision'!G44</f>
        <v>0</v>
      </c>
      <c r="J42" s="40">
        <f>'Local Flexibility provision'!S44</f>
        <v>0</v>
      </c>
      <c r="K42" s="41">
        <f>'Local Flexibility provision'!BC44*'Local Flexibility provision'!Q44</f>
        <v>0</v>
      </c>
      <c r="L42" s="41">
        <f>'Local Flexibility provision'!X44</f>
        <v>0</v>
      </c>
      <c r="M42" s="41">
        <f t="shared" si="0"/>
        <v>0</v>
      </c>
      <c r="N42" s="41">
        <f>'Local Flexibility provision'!Y44</f>
        <v>0</v>
      </c>
      <c r="O42" s="41">
        <f t="shared" si="1"/>
        <v>0</v>
      </c>
    </row>
    <row r="43" spans="2:15" s="28" customFormat="1" ht="16.5" x14ac:dyDescent="0.25">
      <c r="B43" s="38">
        <f>'Local Flexibility provision'!A45</f>
        <v>0</v>
      </c>
      <c r="C43" s="38">
        <f>'Local Flexibility provision'!B45</f>
        <v>0</v>
      </c>
      <c r="D43" s="38">
        <f>'Local Flexibility provision'!C45</f>
        <v>0</v>
      </c>
      <c r="E43" s="39">
        <f>'Local Flexibility provision'!D45</f>
        <v>0</v>
      </c>
      <c r="F43" s="40">
        <f>'Local Flexibility provision'!E45</f>
        <v>0</v>
      </c>
      <c r="G43" s="38">
        <f>'Local Flexibility provision'!T45</f>
        <v>0</v>
      </c>
      <c r="H43" s="93">
        <f>'Local Flexibility provision'!F45</f>
        <v>0</v>
      </c>
      <c r="I43" s="40">
        <f>'Local Flexibility provision'!G45</f>
        <v>0</v>
      </c>
      <c r="J43" s="40">
        <f>'Local Flexibility provision'!S45</f>
        <v>0</v>
      </c>
      <c r="K43" s="41">
        <f>'Local Flexibility provision'!BC45*'Local Flexibility provision'!Q45</f>
        <v>0</v>
      </c>
      <c r="L43" s="41">
        <f>'Local Flexibility provision'!X45</f>
        <v>0</v>
      </c>
      <c r="M43" s="41">
        <f t="shared" si="0"/>
        <v>0</v>
      </c>
      <c r="N43" s="41">
        <f>'Local Flexibility provision'!Y45</f>
        <v>0</v>
      </c>
      <c r="O43" s="41">
        <f t="shared" si="1"/>
        <v>0</v>
      </c>
    </row>
    <row r="44" spans="2:15" s="28" customFormat="1" ht="16.5" x14ac:dyDescent="0.25">
      <c r="B44" s="38">
        <f>'Local Flexibility provision'!A46</f>
        <v>0</v>
      </c>
      <c r="C44" s="38">
        <f>'Local Flexibility provision'!B46</f>
        <v>0</v>
      </c>
      <c r="D44" s="38">
        <f>'Local Flexibility provision'!C46</f>
        <v>0</v>
      </c>
      <c r="E44" s="39">
        <f>'Local Flexibility provision'!D46</f>
        <v>0</v>
      </c>
      <c r="F44" s="40">
        <f>'Local Flexibility provision'!E46</f>
        <v>0</v>
      </c>
      <c r="G44" s="38">
        <f>'Local Flexibility provision'!T46</f>
        <v>0</v>
      </c>
      <c r="H44" s="93">
        <f>'Local Flexibility provision'!F46</f>
        <v>0</v>
      </c>
      <c r="I44" s="40">
        <f>'Local Flexibility provision'!G46</f>
        <v>0</v>
      </c>
      <c r="J44" s="40">
        <f>'Local Flexibility provision'!S46</f>
        <v>0</v>
      </c>
      <c r="K44" s="41">
        <f>'Local Flexibility provision'!BC46*'Local Flexibility provision'!Q46</f>
        <v>0</v>
      </c>
      <c r="L44" s="41">
        <f>'Local Flexibility provision'!X46</f>
        <v>0</v>
      </c>
      <c r="M44" s="41">
        <f t="shared" si="0"/>
        <v>0</v>
      </c>
      <c r="N44" s="41">
        <f>'Local Flexibility provision'!Y46</f>
        <v>0</v>
      </c>
      <c r="O44" s="41">
        <f t="shared" si="1"/>
        <v>0</v>
      </c>
    </row>
    <row r="45" spans="2:15" s="28" customFormat="1" ht="16.5" x14ac:dyDescent="0.25">
      <c r="B45" s="38">
        <f>'Local Flexibility provision'!A47</f>
        <v>0</v>
      </c>
      <c r="C45" s="38">
        <f>'Local Flexibility provision'!B47</f>
        <v>0</v>
      </c>
      <c r="D45" s="38">
        <f>'Local Flexibility provision'!C47</f>
        <v>0</v>
      </c>
      <c r="E45" s="39">
        <f>'Local Flexibility provision'!D47</f>
        <v>0</v>
      </c>
      <c r="F45" s="40">
        <f>'Local Flexibility provision'!E47</f>
        <v>0</v>
      </c>
      <c r="G45" s="38">
        <f>'Local Flexibility provision'!T47</f>
        <v>0</v>
      </c>
      <c r="H45" s="93">
        <f>'Local Flexibility provision'!F47</f>
        <v>0</v>
      </c>
      <c r="I45" s="40">
        <f>'Local Flexibility provision'!G47</f>
        <v>0</v>
      </c>
      <c r="J45" s="40">
        <f>'Local Flexibility provision'!S47</f>
        <v>0</v>
      </c>
      <c r="K45" s="41">
        <f>'Local Flexibility provision'!BC47*'Local Flexibility provision'!Q47</f>
        <v>0</v>
      </c>
      <c r="L45" s="41">
        <f>'Local Flexibility provision'!X47</f>
        <v>0</v>
      </c>
      <c r="M45" s="41">
        <f t="shared" si="0"/>
        <v>0</v>
      </c>
      <c r="N45" s="41">
        <f>'Local Flexibility provision'!Y47</f>
        <v>0</v>
      </c>
      <c r="O45" s="41">
        <f t="shared" si="1"/>
        <v>0</v>
      </c>
    </row>
    <row r="46" spans="2:15" s="28" customFormat="1" ht="16.5" x14ac:dyDescent="0.25">
      <c r="B46" s="38">
        <f>'Local Flexibility provision'!A48</f>
        <v>0</v>
      </c>
      <c r="C46" s="38">
        <f>'Local Flexibility provision'!B48</f>
        <v>0</v>
      </c>
      <c r="D46" s="38">
        <f>'Local Flexibility provision'!C48</f>
        <v>0</v>
      </c>
      <c r="E46" s="39">
        <f>'Local Flexibility provision'!D48</f>
        <v>0</v>
      </c>
      <c r="F46" s="40">
        <f>'Local Flexibility provision'!E48</f>
        <v>0</v>
      </c>
      <c r="G46" s="38">
        <f>'Local Flexibility provision'!T48</f>
        <v>0</v>
      </c>
      <c r="H46" s="93">
        <f>'Local Flexibility provision'!F48</f>
        <v>0</v>
      </c>
      <c r="I46" s="40">
        <f>'Local Flexibility provision'!G48</f>
        <v>0</v>
      </c>
      <c r="J46" s="40">
        <f>'Local Flexibility provision'!S48</f>
        <v>0</v>
      </c>
      <c r="K46" s="41">
        <f>'Local Flexibility provision'!BC48*'Local Flexibility provision'!Q48</f>
        <v>0</v>
      </c>
      <c r="L46" s="41">
        <f>'Local Flexibility provision'!X48</f>
        <v>0</v>
      </c>
      <c r="M46" s="41">
        <f t="shared" si="0"/>
        <v>0</v>
      </c>
      <c r="N46" s="41">
        <f>'Local Flexibility provision'!Y48</f>
        <v>0</v>
      </c>
      <c r="O46" s="41">
        <f t="shared" si="1"/>
        <v>0</v>
      </c>
    </row>
    <row r="47" spans="2:15" s="28" customFormat="1" ht="16.5" x14ac:dyDescent="0.25">
      <c r="B47" s="38">
        <f>'Local Flexibility provision'!A49</f>
        <v>0</v>
      </c>
      <c r="C47" s="38">
        <f>'Local Flexibility provision'!B49</f>
        <v>0</v>
      </c>
      <c r="D47" s="38">
        <f>'Local Flexibility provision'!C49</f>
        <v>0</v>
      </c>
      <c r="E47" s="39">
        <f>'Local Flexibility provision'!D49</f>
        <v>0</v>
      </c>
      <c r="F47" s="40">
        <f>'Local Flexibility provision'!E49</f>
        <v>0</v>
      </c>
      <c r="G47" s="38">
        <f>'Local Flexibility provision'!T49</f>
        <v>0</v>
      </c>
      <c r="H47" s="93">
        <f>'Local Flexibility provision'!F49</f>
        <v>0</v>
      </c>
      <c r="I47" s="40">
        <f>'Local Flexibility provision'!G49</f>
        <v>0</v>
      </c>
      <c r="J47" s="40">
        <f>'Local Flexibility provision'!S49</f>
        <v>0</v>
      </c>
      <c r="K47" s="41">
        <f>'Local Flexibility provision'!BC49*'Local Flexibility provision'!Q49</f>
        <v>0</v>
      </c>
      <c r="L47" s="41">
        <f>'Local Flexibility provision'!X49</f>
        <v>0</v>
      </c>
      <c r="M47" s="41">
        <f t="shared" si="0"/>
        <v>0</v>
      </c>
      <c r="N47" s="41">
        <f>'Local Flexibility provision'!Y49</f>
        <v>0</v>
      </c>
      <c r="O47" s="41">
        <f t="shared" si="1"/>
        <v>0</v>
      </c>
    </row>
    <row r="48" spans="2:15" s="28" customFormat="1" ht="16.5" x14ac:dyDescent="0.25">
      <c r="B48" s="38">
        <f>'Local Flexibility provision'!A50</f>
        <v>0</v>
      </c>
      <c r="C48" s="38">
        <f>'Local Flexibility provision'!B50</f>
        <v>0</v>
      </c>
      <c r="D48" s="38">
        <f>'Local Flexibility provision'!C50</f>
        <v>0</v>
      </c>
      <c r="E48" s="39">
        <f>'Local Flexibility provision'!D50</f>
        <v>0</v>
      </c>
      <c r="F48" s="40">
        <f>'Local Flexibility provision'!E50</f>
        <v>0</v>
      </c>
      <c r="G48" s="38">
        <f>'Local Flexibility provision'!T50</f>
        <v>0</v>
      </c>
      <c r="H48" s="93">
        <f>'Local Flexibility provision'!F50</f>
        <v>0</v>
      </c>
      <c r="I48" s="40">
        <f>'Local Flexibility provision'!G50</f>
        <v>0</v>
      </c>
      <c r="J48" s="40">
        <f>'Local Flexibility provision'!S50</f>
        <v>0</v>
      </c>
      <c r="K48" s="41">
        <f>'Local Flexibility provision'!BC50*'Local Flexibility provision'!Q50</f>
        <v>0</v>
      </c>
      <c r="L48" s="41">
        <f>'Local Flexibility provision'!X50</f>
        <v>0</v>
      </c>
      <c r="M48" s="41">
        <f t="shared" si="0"/>
        <v>0</v>
      </c>
      <c r="N48" s="41">
        <f>'Local Flexibility provision'!Y50</f>
        <v>0</v>
      </c>
      <c r="O48" s="41">
        <f t="shared" si="1"/>
        <v>0</v>
      </c>
    </row>
    <row r="49" spans="2:15" s="28" customFormat="1" ht="16.5" x14ac:dyDescent="0.25">
      <c r="B49" s="38">
        <f>'Local Flexibility provision'!A51</f>
        <v>0</v>
      </c>
      <c r="C49" s="38">
        <f>'Local Flexibility provision'!B51</f>
        <v>0</v>
      </c>
      <c r="D49" s="38">
        <f>'Local Flexibility provision'!C51</f>
        <v>0</v>
      </c>
      <c r="E49" s="39">
        <f>'Local Flexibility provision'!D51</f>
        <v>0</v>
      </c>
      <c r="F49" s="40">
        <f>'Local Flexibility provision'!E51</f>
        <v>0</v>
      </c>
      <c r="G49" s="38">
        <f>'Local Flexibility provision'!T51</f>
        <v>0</v>
      </c>
      <c r="H49" s="93">
        <f>'Local Flexibility provision'!F51</f>
        <v>0</v>
      </c>
      <c r="I49" s="40">
        <f>'Local Flexibility provision'!G51</f>
        <v>0</v>
      </c>
      <c r="J49" s="40">
        <f>'Local Flexibility provision'!S51</f>
        <v>0</v>
      </c>
      <c r="K49" s="41">
        <f>'Local Flexibility provision'!BC51*'Local Flexibility provision'!Q51</f>
        <v>0</v>
      </c>
      <c r="L49" s="41">
        <f>'Local Flexibility provision'!X51</f>
        <v>0</v>
      </c>
      <c r="M49" s="41">
        <f t="shared" si="0"/>
        <v>0</v>
      </c>
      <c r="N49" s="41">
        <f>'Local Flexibility provision'!Y51</f>
        <v>0</v>
      </c>
      <c r="O49" s="41">
        <f t="shared" si="1"/>
        <v>0</v>
      </c>
    </row>
    <row r="50" spans="2:15" s="28" customFormat="1" ht="16.5" x14ac:dyDescent="0.25">
      <c r="B50" s="38">
        <f>'Local Flexibility provision'!A52</f>
        <v>0</v>
      </c>
      <c r="C50" s="38">
        <f>'Local Flexibility provision'!B52</f>
        <v>0</v>
      </c>
      <c r="D50" s="38">
        <f>'Local Flexibility provision'!C52</f>
        <v>0</v>
      </c>
      <c r="E50" s="39">
        <f>'Local Flexibility provision'!D52</f>
        <v>0</v>
      </c>
      <c r="F50" s="40">
        <f>'Local Flexibility provision'!E52</f>
        <v>0</v>
      </c>
      <c r="G50" s="38">
        <f>'Local Flexibility provision'!T52</f>
        <v>0</v>
      </c>
      <c r="H50" s="93">
        <f>'Local Flexibility provision'!F52</f>
        <v>0</v>
      </c>
      <c r="I50" s="40">
        <f>'Local Flexibility provision'!G52</f>
        <v>0</v>
      </c>
      <c r="J50" s="40">
        <f>'Local Flexibility provision'!S52</f>
        <v>0</v>
      </c>
      <c r="K50" s="41">
        <f>'Local Flexibility provision'!BC52*'Local Flexibility provision'!Q52</f>
        <v>0</v>
      </c>
      <c r="L50" s="41">
        <f>'Local Flexibility provision'!X52</f>
        <v>0</v>
      </c>
      <c r="M50" s="41">
        <f t="shared" si="0"/>
        <v>0</v>
      </c>
      <c r="N50" s="41">
        <f>'Local Flexibility provision'!Y52</f>
        <v>0</v>
      </c>
      <c r="O50" s="41">
        <f t="shared" si="1"/>
        <v>0</v>
      </c>
    </row>
    <row r="51" spans="2:15" s="28" customFormat="1" ht="16.5" x14ac:dyDescent="0.25">
      <c r="B51" s="38">
        <f>'Local Flexibility provision'!A53</f>
        <v>0</v>
      </c>
      <c r="C51" s="38">
        <f>'Local Flexibility provision'!B53</f>
        <v>0</v>
      </c>
      <c r="D51" s="38">
        <f>'Local Flexibility provision'!C53</f>
        <v>0</v>
      </c>
      <c r="E51" s="39">
        <f>'Local Flexibility provision'!D53</f>
        <v>0</v>
      </c>
      <c r="F51" s="40">
        <f>'Local Flexibility provision'!E53</f>
        <v>0</v>
      </c>
      <c r="G51" s="38">
        <f>'Local Flexibility provision'!T53</f>
        <v>0</v>
      </c>
      <c r="H51" s="93">
        <f>'Local Flexibility provision'!F53</f>
        <v>0</v>
      </c>
      <c r="I51" s="40">
        <f>'Local Flexibility provision'!G53</f>
        <v>0</v>
      </c>
      <c r="J51" s="40">
        <f>'Local Flexibility provision'!S53</f>
        <v>0</v>
      </c>
      <c r="K51" s="41">
        <f>'Local Flexibility provision'!BC53*'Local Flexibility provision'!Q53</f>
        <v>0</v>
      </c>
      <c r="L51" s="41">
        <f>'Local Flexibility provision'!X53</f>
        <v>0</v>
      </c>
      <c r="M51" s="41">
        <f t="shared" si="0"/>
        <v>0</v>
      </c>
      <c r="N51" s="41">
        <f>'Local Flexibility provision'!Y53</f>
        <v>0</v>
      </c>
      <c r="O51" s="41">
        <f t="shared" si="1"/>
        <v>0</v>
      </c>
    </row>
    <row r="52" spans="2:15" s="28" customFormat="1" ht="16.5" x14ac:dyDescent="0.25">
      <c r="B52" s="38">
        <f>'Local Flexibility provision'!A54</f>
        <v>0</v>
      </c>
      <c r="C52" s="38">
        <f>'Local Flexibility provision'!B54</f>
        <v>0</v>
      </c>
      <c r="D52" s="38">
        <f>'Local Flexibility provision'!C54</f>
        <v>0</v>
      </c>
      <c r="E52" s="39">
        <f>'Local Flexibility provision'!D54</f>
        <v>0</v>
      </c>
      <c r="F52" s="40">
        <f>'Local Flexibility provision'!E54</f>
        <v>0</v>
      </c>
      <c r="G52" s="38">
        <f>'Local Flexibility provision'!T54</f>
        <v>0</v>
      </c>
      <c r="H52" s="93">
        <f>'Local Flexibility provision'!F54</f>
        <v>0</v>
      </c>
      <c r="I52" s="40">
        <f>'Local Flexibility provision'!G54</f>
        <v>0</v>
      </c>
      <c r="J52" s="40">
        <f>'Local Flexibility provision'!S54</f>
        <v>0</v>
      </c>
      <c r="K52" s="41">
        <f>'Local Flexibility provision'!BC54*'Local Flexibility provision'!Q54</f>
        <v>0</v>
      </c>
      <c r="L52" s="41">
        <f>'Local Flexibility provision'!X54</f>
        <v>0</v>
      </c>
      <c r="M52" s="41">
        <f t="shared" si="0"/>
        <v>0</v>
      </c>
      <c r="N52" s="41">
        <f>'Local Flexibility provision'!Y54</f>
        <v>0</v>
      </c>
      <c r="O52" s="41">
        <f t="shared" si="1"/>
        <v>0</v>
      </c>
    </row>
    <row r="53" spans="2:15" s="28" customFormat="1" ht="16.5" x14ac:dyDescent="0.25">
      <c r="B53" s="38">
        <f>'Local Flexibility provision'!A55</f>
        <v>0</v>
      </c>
      <c r="C53" s="38">
        <f>'Local Flexibility provision'!B55</f>
        <v>0</v>
      </c>
      <c r="D53" s="38">
        <f>'Local Flexibility provision'!C55</f>
        <v>0</v>
      </c>
      <c r="E53" s="39">
        <f>'Local Flexibility provision'!D55</f>
        <v>0</v>
      </c>
      <c r="F53" s="40">
        <f>'Local Flexibility provision'!E55</f>
        <v>0</v>
      </c>
      <c r="G53" s="38">
        <f>'Local Flexibility provision'!T55</f>
        <v>0</v>
      </c>
      <c r="H53" s="93">
        <f>'Local Flexibility provision'!F55</f>
        <v>0</v>
      </c>
      <c r="I53" s="40">
        <f>'Local Flexibility provision'!G55</f>
        <v>0</v>
      </c>
      <c r="J53" s="40">
        <f>'Local Flexibility provision'!S55</f>
        <v>0</v>
      </c>
      <c r="K53" s="41">
        <f>'Local Flexibility provision'!BC55*'Local Flexibility provision'!Q55</f>
        <v>0</v>
      </c>
      <c r="L53" s="41">
        <f>'Local Flexibility provision'!X55</f>
        <v>0</v>
      </c>
      <c r="M53" s="41">
        <f t="shared" si="0"/>
        <v>0</v>
      </c>
      <c r="N53" s="41">
        <f>'Local Flexibility provision'!Y55</f>
        <v>0</v>
      </c>
      <c r="O53" s="41">
        <f t="shared" si="1"/>
        <v>0</v>
      </c>
    </row>
    <row r="54" spans="2:15" s="28" customFormat="1" ht="16.5" x14ac:dyDescent="0.25">
      <c r="B54" s="38">
        <f>'Local Flexibility provision'!A56</f>
        <v>0</v>
      </c>
      <c r="C54" s="38">
        <f>'Local Flexibility provision'!B56</f>
        <v>0</v>
      </c>
      <c r="D54" s="38">
        <f>'Local Flexibility provision'!C56</f>
        <v>0</v>
      </c>
      <c r="E54" s="39">
        <f>'Local Flexibility provision'!D56</f>
        <v>0</v>
      </c>
      <c r="F54" s="40">
        <f>'Local Flexibility provision'!E56</f>
        <v>0</v>
      </c>
      <c r="G54" s="38">
        <f>'Local Flexibility provision'!T56</f>
        <v>0</v>
      </c>
      <c r="H54" s="93">
        <f>'Local Flexibility provision'!F56</f>
        <v>0</v>
      </c>
      <c r="I54" s="40">
        <f>'Local Flexibility provision'!G56</f>
        <v>0</v>
      </c>
      <c r="J54" s="40">
        <f>'Local Flexibility provision'!S56</f>
        <v>0</v>
      </c>
      <c r="K54" s="41">
        <f>'Local Flexibility provision'!BC56*'Local Flexibility provision'!Q56</f>
        <v>0</v>
      </c>
      <c r="L54" s="41">
        <f>'Local Flexibility provision'!X56</f>
        <v>0</v>
      </c>
      <c r="M54" s="41">
        <f t="shared" si="0"/>
        <v>0</v>
      </c>
      <c r="N54" s="41">
        <f>'Local Flexibility provision'!Y56</f>
        <v>0</v>
      </c>
      <c r="O54" s="41">
        <f t="shared" si="1"/>
        <v>0</v>
      </c>
    </row>
    <row r="55" spans="2:15" s="28" customFormat="1" ht="16.5" x14ac:dyDescent="0.25">
      <c r="B55" s="38">
        <f>'Local Flexibility provision'!A57</f>
        <v>0</v>
      </c>
      <c r="C55" s="38">
        <f>'Local Flexibility provision'!B57</f>
        <v>0</v>
      </c>
      <c r="D55" s="38">
        <f>'Local Flexibility provision'!C57</f>
        <v>0</v>
      </c>
      <c r="E55" s="39">
        <f>'Local Flexibility provision'!D57</f>
        <v>0</v>
      </c>
      <c r="F55" s="40">
        <f>'Local Flexibility provision'!E57</f>
        <v>0</v>
      </c>
      <c r="G55" s="38">
        <f>'Local Flexibility provision'!T57</f>
        <v>0</v>
      </c>
      <c r="H55" s="93">
        <f>'Local Flexibility provision'!F57</f>
        <v>0</v>
      </c>
      <c r="I55" s="40">
        <f>'Local Flexibility provision'!G57</f>
        <v>0</v>
      </c>
      <c r="J55" s="40">
        <f>'Local Flexibility provision'!S57</f>
        <v>0</v>
      </c>
      <c r="K55" s="41">
        <f>'Local Flexibility provision'!BC57*'Local Flexibility provision'!Q57</f>
        <v>0</v>
      </c>
      <c r="L55" s="41">
        <f>'Local Flexibility provision'!X57</f>
        <v>0</v>
      </c>
      <c r="M55" s="41">
        <f t="shared" si="0"/>
        <v>0</v>
      </c>
      <c r="N55" s="41">
        <f>'Local Flexibility provision'!Y57</f>
        <v>0</v>
      </c>
      <c r="O55" s="41">
        <f t="shared" si="1"/>
        <v>0</v>
      </c>
    </row>
    <row r="56" spans="2:15" s="28" customFormat="1" ht="16.5" x14ac:dyDescent="0.25">
      <c r="B56" s="38">
        <f>'Local Flexibility provision'!A58</f>
        <v>0</v>
      </c>
      <c r="C56" s="38">
        <f>'Local Flexibility provision'!B58</f>
        <v>0</v>
      </c>
      <c r="D56" s="38">
        <f>'Local Flexibility provision'!C58</f>
        <v>0</v>
      </c>
      <c r="E56" s="39">
        <f>'Local Flexibility provision'!D58</f>
        <v>0</v>
      </c>
      <c r="F56" s="40">
        <f>'Local Flexibility provision'!E58</f>
        <v>0</v>
      </c>
      <c r="G56" s="38">
        <f>'Local Flexibility provision'!T58</f>
        <v>0</v>
      </c>
      <c r="H56" s="93">
        <f>'Local Flexibility provision'!F58</f>
        <v>0</v>
      </c>
      <c r="I56" s="40">
        <f>'Local Flexibility provision'!G58</f>
        <v>0</v>
      </c>
      <c r="J56" s="40">
        <f>'Local Flexibility provision'!S58</f>
        <v>0</v>
      </c>
      <c r="K56" s="41">
        <f>'Local Flexibility provision'!BC58*'Local Flexibility provision'!Q58</f>
        <v>0</v>
      </c>
      <c r="L56" s="41">
        <f>'Local Flexibility provision'!X58</f>
        <v>0</v>
      </c>
      <c r="M56" s="41">
        <f t="shared" si="0"/>
        <v>0</v>
      </c>
      <c r="N56" s="41">
        <f>'Local Flexibility provision'!Y58</f>
        <v>0</v>
      </c>
      <c r="O56" s="41">
        <f t="shared" si="1"/>
        <v>0</v>
      </c>
    </row>
    <row r="57" spans="2:15" s="28" customFormat="1" ht="16.5" x14ac:dyDescent="0.25">
      <c r="B57" s="38">
        <f>'Local Flexibility provision'!A59</f>
        <v>0</v>
      </c>
      <c r="C57" s="38">
        <f>'Local Flexibility provision'!B59</f>
        <v>0</v>
      </c>
      <c r="D57" s="38">
        <f>'Local Flexibility provision'!C59</f>
        <v>0</v>
      </c>
      <c r="E57" s="39">
        <f>'Local Flexibility provision'!D59</f>
        <v>0</v>
      </c>
      <c r="F57" s="40">
        <f>'Local Flexibility provision'!E59</f>
        <v>0</v>
      </c>
      <c r="G57" s="38">
        <f>'Local Flexibility provision'!T59</f>
        <v>0</v>
      </c>
      <c r="H57" s="93">
        <f>'Local Flexibility provision'!F59</f>
        <v>0</v>
      </c>
      <c r="I57" s="40">
        <f>'Local Flexibility provision'!G59</f>
        <v>0</v>
      </c>
      <c r="J57" s="40">
        <f>'Local Flexibility provision'!S59</f>
        <v>0</v>
      </c>
      <c r="K57" s="41">
        <f>'Local Flexibility provision'!BC59*'Local Flexibility provision'!Q59</f>
        <v>0</v>
      </c>
      <c r="L57" s="41">
        <f>'Local Flexibility provision'!X59</f>
        <v>0</v>
      </c>
      <c r="M57" s="41">
        <f t="shared" si="0"/>
        <v>0</v>
      </c>
      <c r="N57" s="41">
        <f>'Local Flexibility provision'!Y59</f>
        <v>0</v>
      </c>
      <c r="O57" s="41">
        <f t="shared" si="1"/>
        <v>0</v>
      </c>
    </row>
    <row r="58" spans="2:15" s="28" customFormat="1" ht="16.5" x14ac:dyDescent="0.25">
      <c r="B58" s="38">
        <f>'Local Flexibility provision'!A60</f>
        <v>0</v>
      </c>
      <c r="C58" s="38">
        <f>'Local Flexibility provision'!B60</f>
        <v>0</v>
      </c>
      <c r="D58" s="38">
        <f>'Local Flexibility provision'!C60</f>
        <v>0</v>
      </c>
      <c r="E58" s="39">
        <f>'Local Flexibility provision'!D60</f>
        <v>0</v>
      </c>
      <c r="F58" s="40">
        <f>'Local Flexibility provision'!E60</f>
        <v>0</v>
      </c>
      <c r="G58" s="38">
        <f>'Local Flexibility provision'!T60</f>
        <v>0</v>
      </c>
      <c r="H58" s="93">
        <f>'Local Flexibility provision'!F60</f>
        <v>0</v>
      </c>
      <c r="I58" s="40">
        <f>'Local Flexibility provision'!G60</f>
        <v>0</v>
      </c>
      <c r="J58" s="40">
        <f>'Local Flexibility provision'!S60</f>
        <v>0</v>
      </c>
      <c r="K58" s="41">
        <f>'Local Flexibility provision'!BC60*'Local Flexibility provision'!Q60</f>
        <v>0</v>
      </c>
      <c r="L58" s="41">
        <f>'Local Flexibility provision'!X60</f>
        <v>0</v>
      </c>
      <c r="M58" s="41">
        <f t="shared" si="0"/>
        <v>0</v>
      </c>
      <c r="N58" s="41">
        <f>'Local Flexibility provision'!Y60</f>
        <v>0</v>
      </c>
      <c r="O58" s="41">
        <f t="shared" si="1"/>
        <v>0</v>
      </c>
    </row>
    <row r="59" spans="2:15" s="28" customFormat="1" ht="16.5" x14ac:dyDescent="0.25">
      <c r="B59" s="38">
        <f>'Local Flexibility provision'!A61</f>
        <v>0</v>
      </c>
      <c r="C59" s="38">
        <f>'Local Flexibility provision'!B61</f>
        <v>0</v>
      </c>
      <c r="D59" s="38">
        <f>'Local Flexibility provision'!C61</f>
        <v>0</v>
      </c>
      <c r="E59" s="39">
        <f>'Local Flexibility provision'!D61</f>
        <v>0</v>
      </c>
      <c r="F59" s="40">
        <f>'Local Flexibility provision'!E61</f>
        <v>0</v>
      </c>
      <c r="G59" s="38">
        <f>'Local Flexibility provision'!T61</f>
        <v>0</v>
      </c>
      <c r="H59" s="93">
        <f>'Local Flexibility provision'!F61</f>
        <v>0</v>
      </c>
      <c r="I59" s="40">
        <f>'Local Flexibility provision'!G61</f>
        <v>0</v>
      </c>
      <c r="J59" s="40">
        <f>'Local Flexibility provision'!S61</f>
        <v>0</v>
      </c>
      <c r="K59" s="41">
        <f>'Local Flexibility provision'!BC61*'Local Flexibility provision'!Q61</f>
        <v>0</v>
      </c>
      <c r="L59" s="41">
        <f>'Local Flexibility provision'!X61</f>
        <v>0</v>
      </c>
      <c r="M59" s="41">
        <f t="shared" si="0"/>
        <v>0</v>
      </c>
      <c r="N59" s="41">
        <f>'Local Flexibility provision'!Y61</f>
        <v>0</v>
      </c>
      <c r="O59" s="41">
        <f t="shared" si="1"/>
        <v>0</v>
      </c>
    </row>
    <row r="60" spans="2:15" s="28" customFormat="1" ht="16.5" x14ac:dyDescent="0.25">
      <c r="B60" s="38">
        <f>'Local Flexibility provision'!A62</f>
        <v>0</v>
      </c>
      <c r="C60" s="38">
        <f>'Local Flexibility provision'!B62</f>
        <v>0</v>
      </c>
      <c r="D60" s="38">
        <f>'Local Flexibility provision'!C62</f>
        <v>0</v>
      </c>
      <c r="E60" s="39">
        <f>'Local Flexibility provision'!D62</f>
        <v>0</v>
      </c>
      <c r="F60" s="40">
        <f>'Local Flexibility provision'!E62</f>
        <v>0</v>
      </c>
      <c r="G60" s="38">
        <f>'Local Flexibility provision'!T62</f>
        <v>0</v>
      </c>
      <c r="H60" s="93">
        <f>'Local Flexibility provision'!F62</f>
        <v>0</v>
      </c>
      <c r="I60" s="40">
        <f>'Local Flexibility provision'!G62</f>
        <v>0</v>
      </c>
      <c r="J60" s="40">
        <f>'Local Flexibility provision'!S62</f>
        <v>0</v>
      </c>
      <c r="K60" s="41">
        <f>'Local Flexibility provision'!BC62*'Local Flexibility provision'!Q62</f>
        <v>0</v>
      </c>
      <c r="L60" s="41">
        <f>'Local Flexibility provision'!X62</f>
        <v>0</v>
      </c>
      <c r="M60" s="41">
        <f t="shared" si="0"/>
        <v>0</v>
      </c>
      <c r="N60" s="41">
        <f>'Local Flexibility provision'!Y62</f>
        <v>0</v>
      </c>
      <c r="O60" s="41">
        <f t="shared" si="1"/>
        <v>0</v>
      </c>
    </row>
    <row r="61" spans="2:15" s="28" customFormat="1" ht="16.5" x14ac:dyDescent="0.25">
      <c r="B61" s="38">
        <f>'Local Flexibility provision'!A63</f>
        <v>0</v>
      </c>
      <c r="C61" s="38">
        <f>'Local Flexibility provision'!B63</f>
        <v>0</v>
      </c>
      <c r="D61" s="38">
        <f>'Local Flexibility provision'!C63</f>
        <v>0</v>
      </c>
      <c r="E61" s="39">
        <f>'Local Flexibility provision'!D63</f>
        <v>0</v>
      </c>
      <c r="F61" s="40">
        <f>'Local Flexibility provision'!E63</f>
        <v>0</v>
      </c>
      <c r="G61" s="38">
        <f>'Local Flexibility provision'!T63</f>
        <v>0</v>
      </c>
      <c r="H61" s="93">
        <f>'Local Flexibility provision'!F63</f>
        <v>0</v>
      </c>
      <c r="I61" s="40">
        <f>'Local Flexibility provision'!G63</f>
        <v>0</v>
      </c>
      <c r="J61" s="40">
        <f>'Local Flexibility provision'!S63</f>
        <v>0</v>
      </c>
      <c r="K61" s="41">
        <f>'Local Flexibility provision'!BC63*'Local Flexibility provision'!Q63</f>
        <v>0</v>
      </c>
      <c r="L61" s="41">
        <f>'Local Flexibility provision'!X63</f>
        <v>0</v>
      </c>
      <c r="M61" s="41">
        <f t="shared" si="0"/>
        <v>0</v>
      </c>
      <c r="N61" s="41">
        <f>'Local Flexibility provision'!Y63</f>
        <v>0</v>
      </c>
      <c r="O61" s="41">
        <f t="shared" si="1"/>
        <v>0</v>
      </c>
    </row>
    <row r="62" spans="2:15" s="28" customFormat="1" ht="16.5" x14ac:dyDescent="0.25">
      <c r="B62" s="38">
        <f>'Local Flexibility provision'!A64</f>
        <v>0</v>
      </c>
      <c r="C62" s="38">
        <f>'Local Flexibility provision'!B64</f>
        <v>0</v>
      </c>
      <c r="D62" s="38">
        <f>'Local Flexibility provision'!C64</f>
        <v>0</v>
      </c>
      <c r="E62" s="39">
        <f>'Local Flexibility provision'!D64</f>
        <v>0</v>
      </c>
      <c r="F62" s="40">
        <f>'Local Flexibility provision'!E64</f>
        <v>0</v>
      </c>
      <c r="G62" s="38">
        <f>'Local Flexibility provision'!T64</f>
        <v>0</v>
      </c>
      <c r="H62" s="93">
        <f>'Local Flexibility provision'!F64</f>
        <v>0</v>
      </c>
      <c r="I62" s="40">
        <f>'Local Flexibility provision'!G64</f>
        <v>0</v>
      </c>
      <c r="J62" s="40">
        <f>'Local Flexibility provision'!S64</f>
        <v>0</v>
      </c>
      <c r="K62" s="41">
        <f>'Local Flexibility provision'!BC64*'Local Flexibility provision'!Q64</f>
        <v>0</v>
      </c>
      <c r="L62" s="41">
        <f>'Local Flexibility provision'!X64</f>
        <v>0</v>
      </c>
      <c r="M62" s="41">
        <f t="shared" si="0"/>
        <v>0</v>
      </c>
      <c r="N62" s="41">
        <f>'Local Flexibility provision'!Y64</f>
        <v>0</v>
      </c>
      <c r="O62" s="41">
        <f t="shared" si="1"/>
        <v>0</v>
      </c>
    </row>
    <row r="63" spans="2:15" s="28" customFormat="1" ht="16.5" x14ac:dyDescent="0.25">
      <c r="B63" s="38">
        <f>'Local Flexibility provision'!A65</f>
        <v>0</v>
      </c>
      <c r="C63" s="38">
        <f>'Local Flexibility provision'!B65</f>
        <v>0</v>
      </c>
      <c r="D63" s="38">
        <f>'Local Flexibility provision'!C65</f>
        <v>0</v>
      </c>
      <c r="E63" s="39">
        <f>'Local Flexibility provision'!D65</f>
        <v>0</v>
      </c>
      <c r="F63" s="40">
        <f>'Local Flexibility provision'!E65</f>
        <v>0</v>
      </c>
      <c r="G63" s="38">
        <f>'Local Flexibility provision'!T65</f>
        <v>0</v>
      </c>
      <c r="H63" s="93">
        <f>'Local Flexibility provision'!F65</f>
        <v>0</v>
      </c>
      <c r="I63" s="40">
        <f>'Local Flexibility provision'!G65</f>
        <v>0</v>
      </c>
      <c r="J63" s="40">
        <f>'Local Flexibility provision'!S65</f>
        <v>0</v>
      </c>
      <c r="K63" s="41">
        <f>'Local Flexibility provision'!BC65*'Local Flexibility provision'!Q65</f>
        <v>0</v>
      </c>
      <c r="L63" s="41">
        <f>'Local Flexibility provision'!X65</f>
        <v>0</v>
      </c>
      <c r="M63" s="41">
        <f t="shared" si="0"/>
        <v>0</v>
      </c>
      <c r="N63" s="41">
        <f>'Local Flexibility provision'!Y65</f>
        <v>0</v>
      </c>
      <c r="O63" s="41">
        <f t="shared" si="1"/>
        <v>0</v>
      </c>
    </row>
    <row r="64" spans="2:15" s="28" customFormat="1" ht="16.5" x14ac:dyDescent="0.25">
      <c r="B64" s="38">
        <f>'Local Flexibility provision'!A66</f>
        <v>0</v>
      </c>
      <c r="C64" s="38">
        <f>'Local Flexibility provision'!B66</f>
        <v>0</v>
      </c>
      <c r="D64" s="38">
        <f>'Local Flexibility provision'!C66</f>
        <v>0</v>
      </c>
      <c r="E64" s="39">
        <f>'Local Flexibility provision'!D66</f>
        <v>0</v>
      </c>
      <c r="F64" s="40">
        <f>'Local Flexibility provision'!E66</f>
        <v>0</v>
      </c>
      <c r="G64" s="38">
        <f>'Local Flexibility provision'!T66</f>
        <v>0</v>
      </c>
      <c r="H64" s="93">
        <f>'Local Flexibility provision'!F66</f>
        <v>0</v>
      </c>
      <c r="I64" s="40">
        <f>'Local Flexibility provision'!G66</f>
        <v>0</v>
      </c>
      <c r="J64" s="40">
        <f>'Local Flexibility provision'!S66</f>
        <v>0</v>
      </c>
      <c r="K64" s="41">
        <f>'Local Flexibility provision'!BC66*'Local Flexibility provision'!Q66</f>
        <v>0</v>
      </c>
      <c r="L64" s="41">
        <f>'Local Flexibility provision'!X66</f>
        <v>0</v>
      </c>
      <c r="M64" s="41">
        <f t="shared" si="0"/>
        <v>0</v>
      </c>
      <c r="N64" s="41">
        <f>'Local Flexibility provision'!Y66</f>
        <v>0</v>
      </c>
      <c r="O64" s="41">
        <f t="shared" si="1"/>
        <v>0</v>
      </c>
    </row>
    <row r="65" spans="2:15" s="28" customFormat="1" ht="16.5" x14ac:dyDescent="0.25">
      <c r="B65" s="38">
        <f>'Local Flexibility provision'!A67</f>
        <v>0</v>
      </c>
      <c r="C65" s="38">
        <f>'Local Flexibility provision'!B67</f>
        <v>0</v>
      </c>
      <c r="D65" s="38">
        <f>'Local Flexibility provision'!C67</f>
        <v>0</v>
      </c>
      <c r="E65" s="39">
        <f>'Local Flexibility provision'!D67</f>
        <v>0</v>
      </c>
      <c r="F65" s="40">
        <f>'Local Flexibility provision'!E67</f>
        <v>0</v>
      </c>
      <c r="G65" s="38">
        <f>'Local Flexibility provision'!T67</f>
        <v>0</v>
      </c>
      <c r="H65" s="93">
        <f>'Local Flexibility provision'!F67</f>
        <v>0</v>
      </c>
      <c r="I65" s="40">
        <f>'Local Flexibility provision'!G67</f>
        <v>0</v>
      </c>
      <c r="J65" s="40">
        <f>'Local Flexibility provision'!S67</f>
        <v>0</v>
      </c>
      <c r="K65" s="41">
        <f>'Local Flexibility provision'!BC67*'Local Flexibility provision'!Q67</f>
        <v>0</v>
      </c>
      <c r="L65" s="41">
        <f>'Local Flexibility provision'!X67</f>
        <v>0</v>
      </c>
      <c r="M65" s="41">
        <f t="shared" si="0"/>
        <v>0</v>
      </c>
      <c r="N65" s="41">
        <f>'Local Flexibility provision'!Y67</f>
        <v>0</v>
      </c>
      <c r="O65" s="41">
        <f t="shared" si="1"/>
        <v>0</v>
      </c>
    </row>
    <row r="66" spans="2:15" s="28" customFormat="1" ht="16.5" x14ac:dyDescent="0.25">
      <c r="B66" s="38">
        <f>'Local Flexibility provision'!A68</f>
        <v>0</v>
      </c>
      <c r="C66" s="38">
        <f>'Local Flexibility provision'!B68</f>
        <v>0</v>
      </c>
      <c r="D66" s="38">
        <f>'Local Flexibility provision'!C68</f>
        <v>0</v>
      </c>
      <c r="E66" s="39">
        <f>'Local Flexibility provision'!D68</f>
        <v>0</v>
      </c>
      <c r="F66" s="40">
        <f>'Local Flexibility provision'!E68</f>
        <v>0</v>
      </c>
      <c r="G66" s="38">
        <f>'Local Flexibility provision'!T68</f>
        <v>0</v>
      </c>
      <c r="H66" s="93">
        <f>'Local Flexibility provision'!F68</f>
        <v>0</v>
      </c>
      <c r="I66" s="40">
        <f>'Local Flexibility provision'!G68</f>
        <v>0</v>
      </c>
      <c r="J66" s="40">
        <f>'Local Flexibility provision'!S68</f>
        <v>0</v>
      </c>
      <c r="K66" s="41">
        <f>'Local Flexibility provision'!BC68*'Local Flexibility provision'!Q68</f>
        <v>0</v>
      </c>
      <c r="L66" s="41">
        <f>'Local Flexibility provision'!X68</f>
        <v>0</v>
      </c>
      <c r="M66" s="41">
        <f t="shared" si="0"/>
        <v>0</v>
      </c>
      <c r="N66" s="41">
        <f>'Local Flexibility provision'!Y68</f>
        <v>0</v>
      </c>
      <c r="O66" s="41">
        <f t="shared" si="1"/>
        <v>0</v>
      </c>
    </row>
    <row r="67" spans="2:15" s="28" customFormat="1" ht="16.5" x14ac:dyDescent="0.25">
      <c r="B67" s="38">
        <f>'Local Flexibility provision'!A69</f>
        <v>0</v>
      </c>
      <c r="C67" s="38">
        <f>'Local Flexibility provision'!B69</f>
        <v>0</v>
      </c>
      <c r="D67" s="38">
        <f>'Local Flexibility provision'!C69</f>
        <v>0</v>
      </c>
      <c r="E67" s="39">
        <f>'Local Flexibility provision'!D69</f>
        <v>0</v>
      </c>
      <c r="F67" s="40">
        <f>'Local Flexibility provision'!E69</f>
        <v>0</v>
      </c>
      <c r="G67" s="38">
        <f>'Local Flexibility provision'!T69</f>
        <v>0</v>
      </c>
      <c r="H67" s="93">
        <f>'Local Flexibility provision'!F69</f>
        <v>0</v>
      </c>
      <c r="I67" s="40">
        <f>'Local Flexibility provision'!G69</f>
        <v>0</v>
      </c>
      <c r="J67" s="40">
        <f>'Local Flexibility provision'!S69</f>
        <v>0</v>
      </c>
      <c r="K67" s="41">
        <f>'Local Flexibility provision'!BC69*'Local Flexibility provision'!Q69</f>
        <v>0</v>
      </c>
      <c r="L67" s="41">
        <f>'Local Flexibility provision'!X69</f>
        <v>0</v>
      </c>
      <c r="M67" s="41">
        <f t="shared" si="0"/>
        <v>0</v>
      </c>
      <c r="N67" s="41">
        <f>'Local Flexibility provision'!Y69</f>
        <v>0</v>
      </c>
      <c r="O67" s="41">
        <f t="shared" si="1"/>
        <v>0</v>
      </c>
    </row>
    <row r="68" spans="2:15" s="28" customFormat="1" ht="16.5" x14ac:dyDescent="0.25">
      <c r="B68" s="38">
        <f>'Local Flexibility provision'!A70</f>
        <v>0</v>
      </c>
      <c r="C68" s="38">
        <f>'Local Flexibility provision'!B70</f>
        <v>0</v>
      </c>
      <c r="D68" s="38">
        <f>'Local Flexibility provision'!C70</f>
        <v>0</v>
      </c>
      <c r="E68" s="39">
        <f>'Local Flexibility provision'!D70</f>
        <v>0</v>
      </c>
      <c r="F68" s="40">
        <f>'Local Flexibility provision'!E70</f>
        <v>0</v>
      </c>
      <c r="G68" s="38">
        <f>'Local Flexibility provision'!T70</f>
        <v>0</v>
      </c>
      <c r="H68" s="93">
        <f>'Local Flexibility provision'!F70</f>
        <v>0</v>
      </c>
      <c r="I68" s="40">
        <f>'Local Flexibility provision'!G70</f>
        <v>0</v>
      </c>
      <c r="J68" s="40">
        <f>'Local Flexibility provision'!S70</f>
        <v>0</v>
      </c>
      <c r="K68" s="41">
        <f>'Local Flexibility provision'!BC70*'Local Flexibility provision'!Q70</f>
        <v>0</v>
      </c>
      <c r="L68" s="41">
        <f>'Local Flexibility provision'!X70</f>
        <v>0</v>
      </c>
      <c r="M68" s="41">
        <f t="shared" si="0"/>
        <v>0</v>
      </c>
      <c r="N68" s="41">
        <f>'Local Flexibility provision'!Y70</f>
        <v>0</v>
      </c>
      <c r="O68" s="41">
        <f t="shared" si="1"/>
        <v>0</v>
      </c>
    </row>
    <row r="69" spans="2:15" s="28" customFormat="1" ht="16.5" x14ac:dyDescent="0.25">
      <c r="B69" s="38">
        <f>'Local Flexibility provision'!A71</f>
        <v>0</v>
      </c>
      <c r="C69" s="38">
        <f>'Local Flexibility provision'!B71</f>
        <v>0</v>
      </c>
      <c r="D69" s="38">
        <f>'Local Flexibility provision'!C71</f>
        <v>0</v>
      </c>
      <c r="E69" s="39">
        <f>'Local Flexibility provision'!D71</f>
        <v>0</v>
      </c>
      <c r="F69" s="40">
        <f>'Local Flexibility provision'!E71</f>
        <v>0</v>
      </c>
      <c r="G69" s="38">
        <f>'Local Flexibility provision'!T71</f>
        <v>0</v>
      </c>
      <c r="H69" s="93">
        <f>'Local Flexibility provision'!F71</f>
        <v>0</v>
      </c>
      <c r="I69" s="40">
        <f>'Local Flexibility provision'!G71</f>
        <v>0</v>
      </c>
      <c r="J69" s="40">
        <f>'Local Flexibility provision'!S71</f>
        <v>0</v>
      </c>
      <c r="K69" s="41">
        <f>'Local Flexibility provision'!BC71*'Local Flexibility provision'!Q71</f>
        <v>0</v>
      </c>
      <c r="L69" s="41">
        <f>'Local Flexibility provision'!X71</f>
        <v>0</v>
      </c>
      <c r="M69" s="41">
        <f t="shared" si="0"/>
        <v>0</v>
      </c>
      <c r="N69" s="41">
        <f>'Local Flexibility provision'!Y71</f>
        <v>0</v>
      </c>
      <c r="O69" s="41">
        <f t="shared" si="1"/>
        <v>0</v>
      </c>
    </row>
    <row r="70" spans="2:15" s="28" customFormat="1" ht="16.5" x14ac:dyDescent="0.25">
      <c r="B70" s="38">
        <f>'Local Flexibility provision'!A72</f>
        <v>0</v>
      </c>
      <c r="C70" s="38">
        <f>'Local Flexibility provision'!B72</f>
        <v>0</v>
      </c>
      <c r="D70" s="38">
        <f>'Local Flexibility provision'!C72</f>
        <v>0</v>
      </c>
      <c r="E70" s="39">
        <f>'Local Flexibility provision'!D72</f>
        <v>0</v>
      </c>
      <c r="F70" s="40">
        <f>'Local Flexibility provision'!E72</f>
        <v>0</v>
      </c>
      <c r="G70" s="38">
        <f>'Local Flexibility provision'!T72</f>
        <v>0</v>
      </c>
      <c r="H70" s="93">
        <f>'Local Flexibility provision'!F72</f>
        <v>0</v>
      </c>
      <c r="I70" s="40">
        <f>'Local Flexibility provision'!G72</f>
        <v>0</v>
      </c>
      <c r="J70" s="40">
        <f>'Local Flexibility provision'!S72</f>
        <v>0</v>
      </c>
      <c r="K70" s="41">
        <f>'Local Flexibility provision'!BC72*'Local Flexibility provision'!Q72</f>
        <v>0</v>
      </c>
      <c r="L70" s="41">
        <f>'Local Flexibility provision'!X72</f>
        <v>0</v>
      </c>
      <c r="M70" s="41">
        <f t="shared" si="0"/>
        <v>0</v>
      </c>
      <c r="N70" s="41">
        <f>'Local Flexibility provision'!Y72</f>
        <v>0</v>
      </c>
      <c r="O70" s="41">
        <f t="shared" si="1"/>
        <v>0</v>
      </c>
    </row>
    <row r="71" spans="2:15" s="28" customFormat="1" ht="16.5" x14ac:dyDescent="0.25">
      <c r="B71" s="38">
        <f>'Local Flexibility provision'!A73</f>
        <v>0</v>
      </c>
      <c r="C71" s="38">
        <f>'Local Flexibility provision'!B73</f>
        <v>0</v>
      </c>
      <c r="D71" s="38">
        <f>'Local Flexibility provision'!C73</f>
        <v>0</v>
      </c>
      <c r="E71" s="39">
        <f>'Local Flexibility provision'!D73</f>
        <v>0</v>
      </c>
      <c r="F71" s="40">
        <f>'Local Flexibility provision'!E73</f>
        <v>0</v>
      </c>
      <c r="G71" s="38">
        <f>'Local Flexibility provision'!T73</f>
        <v>0</v>
      </c>
      <c r="H71" s="93">
        <f>'Local Flexibility provision'!F73</f>
        <v>0</v>
      </c>
      <c r="I71" s="40">
        <f>'Local Flexibility provision'!G73</f>
        <v>0</v>
      </c>
      <c r="J71" s="40">
        <f>'Local Flexibility provision'!S73</f>
        <v>0</v>
      </c>
      <c r="K71" s="41">
        <f>'Local Flexibility provision'!BC73*'Local Flexibility provision'!Q73</f>
        <v>0</v>
      </c>
      <c r="L71" s="41">
        <f>'Local Flexibility provision'!X73</f>
        <v>0</v>
      </c>
      <c r="M71" s="41">
        <f t="shared" si="0"/>
        <v>0</v>
      </c>
      <c r="N71" s="41">
        <f>'Local Flexibility provision'!Y73</f>
        <v>0</v>
      </c>
      <c r="O71" s="41">
        <f t="shared" si="1"/>
        <v>0</v>
      </c>
    </row>
    <row r="72" spans="2:15" s="28" customFormat="1" ht="16.5" x14ac:dyDescent="0.25">
      <c r="B72" s="38">
        <f>'Local Flexibility provision'!A74</f>
        <v>0</v>
      </c>
      <c r="C72" s="38">
        <f>'Local Flexibility provision'!B74</f>
        <v>0</v>
      </c>
      <c r="D72" s="38">
        <f>'Local Flexibility provision'!C74</f>
        <v>0</v>
      </c>
      <c r="E72" s="39">
        <f>'Local Flexibility provision'!D74</f>
        <v>0</v>
      </c>
      <c r="F72" s="40">
        <f>'Local Flexibility provision'!E74</f>
        <v>0</v>
      </c>
      <c r="G72" s="38">
        <f>'Local Flexibility provision'!T74</f>
        <v>0</v>
      </c>
      <c r="H72" s="93">
        <f>'Local Flexibility provision'!F74</f>
        <v>0</v>
      </c>
      <c r="I72" s="40">
        <f>'Local Flexibility provision'!G74</f>
        <v>0</v>
      </c>
      <c r="J72" s="40">
        <f>'Local Flexibility provision'!S74</f>
        <v>0</v>
      </c>
      <c r="K72" s="41">
        <f>'Local Flexibility provision'!BC74*'Local Flexibility provision'!Q74</f>
        <v>0</v>
      </c>
      <c r="L72" s="41">
        <f>'Local Flexibility provision'!X74</f>
        <v>0</v>
      </c>
      <c r="M72" s="41">
        <f t="shared" si="0"/>
        <v>0</v>
      </c>
      <c r="N72" s="41">
        <f>'Local Flexibility provision'!Y74</f>
        <v>0</v>
      </c>
      <c r="O72" s="41">
        <f t="shared" si="1"/>
        <v>0</v>
      </c>
    </row>
    <row r="73" spans="2:15" s="28" customFormat="1" ht="16.5" x14ac:dyDescent="0.25">
      <c r="B73" s="38">
        <f>'Local Flexibility provision'!A75</f>
        <v>0</v>
      </c>
      <c r="C73" s="38">
        <f>'Local Flexibility provision'!B75</f>
        <v>0</v>
      </c>
      <c r="D73" s="38">
        <f>'Local Flexibility provision'!C75</f>
        <v>0</v>
      </c>
      <c r="E73" s="39">
        <f>'Local Flexibility provision'!D75</f>
        <v>0</v>
      </c>
      <c r="F73" s="40">
        <f>'Local Flexibility provision'!E75</f>
        <v>0</v>
      </c>
      <c r="G73" s="38">
        <f>'Local Flexibility provision'!T75</f>
        <v>0</v>
      </c>
      <c r="H73" s="93">
        <f>'Local Flexibility provision'!F75</f>
        <v>0</v>
      </c>
      <c r="I73" s="40">
        <f>'Local Flexibility provision'!G75</f>
        <v>0</v>
      </c>
      <c r="J73" s="40">
        <f>'Local Flexibility provision'!S75</f>
        <v>0</v>
      </c>
      <c r="K73" s="41">
        <f>'Local Flexibility provision'!BC75*'Local Flexibility provision'!Q75</f>
        <v>0</v>
      </c>
      <c r="L73" s="41">
        <f>'Local Flexibility provision'!X75</f>
        <v>0</v>
      </c>
      <c r="M73" s="41">
        <f t="shared" ref="M73:M136" si="2">K73+L73</f>
        <v>0</v>
      </c>
      <c r="N73" s="41">
        <f>'Local Flexibility provision'!Y75</f>
        <v>0</v>
      </c>
      <c r="O73" s="41">
        <f t="shared" ref="O73:O136" si="3">M73-N73</f>
        <v>0</v>
      </c>
    </row>
    <row r="74" spans="2:15" s="28" customFormat="1" ht="16.5" x14ac:dyDescent="0.25">
      <c r="B74" s="38">
        <f>'Local Flexibility provision'!A76</f>
        <v>0</v>
      </c>
      <c r="C74" s="38">
        <f>'Local Flexibility provision'!B76</f>
        <v>0</v>
      </c>
      <c r="D74" s="38">
        <f>'Local Flexibility provision'!C76</f>
        <v>0</v>
      </c>
      <c r="E74" s="39">
        <f>'Local Flexibility provision'!D76</f>
        <v>0</v>
      </c>
      <c r="F74" s="40">
        <f>'Local Flexibility provision'!E76</f>
        <v>0</v>
      </c>
      <c r="G74" s="38">
        <f>'Local Flexibility provision'!T76</f>
        <v>0</v>
      </c>
      <c r="H74" s="93">
        <f>'Local Flexibility provision'!F76</f>
        <v>0</v>
      </c>
      <c r="I74" s="40">
        <f>'Local Flexibility provision'!G76</f>
        <v>0</v>
      </c>
      <c r="J74" s="40">
        <f>'Local Flexibility provision'!S76</f>
        <v>0</v>
      </c>
      <c r="K74" s="41">
        <f>'Local Flexibility provision'!BC76*'Local Flexibility provision'!Q76</f>
        <v>0</v>
      </c>
      <c r="L74" s="41">
        <f>'Local Flexibility provision'!X76</f>
        <v>0</v>
      </c>
      <c r="M74" s="41">
        <f t="shared" si="2"/>
        <v>0</v>
      </c>
      <c r="N74" s="41">
        <f>'Local Flexibility provision'!Y76</f>
        <v>0</v>
      </c>
      <c r="O74" s="41">
        <f t="shared" si="3"/>
        <v>0</v>
      </c>
    </row>
    <row r="75" spans="2:15" s="28" customFormat="1" ht="16.5" x14ac:dyDescent="0.25">
      <c r="B75" s="38">
        <f>'Local Flexibility provision'!A77</f>
        <v>0</v>
      </c>
      <c r="C75" s="38">
        <f>'Local Flexibility provision'!B77</f>
        <v>0</v>
      </c>
      <c r="D75" s="38">
        <f>'Local Flexibility provision'!C77</f>
        <v>0</v>
      </c>
      <c r="E75" s="39">
        <f>'Local Flexibility provision'!D77</f>
        <v>0</v>
      </c>
      <c r="F75" s="40">
        <f>'Local Flexibility provision'!E77</f>
        <v>0</v>
      </c>
      <c r="G75" s="38">
        <f>'Local Flexibility provision'!T77</f>
        <v>0</v>
      </c>
      <c r="H75" s="93">
        <f>'Local Flexibility provision'!F77</f>
        <v>0</v>
      </c>
      <c r="I75" s="40">
        <f>'Local Flexibility provision'!G77</f>
        <v>0</v>
      </c>
      <c r="J75" s="40">
        <f>'Local Flexibility provision'!S77</f>
        <v>0</v>
      </c>
      <c r="K75" s="41">
        <f>'Local Flexibility provision'!BC77*'Local Flexibility provision'!Q77</f>
        <v>0</v>
      </c>
      <c r="L75" s="41">
        <f>'Local Flexibility provision'!X77</f>
        <v>0</v>
      </c>
      <c r="M75" s="41">
        <f t="shared" si="2"/>
        <v>0</v>
      </c>
      <c r="N75" s="41">
        <f>'Local Flexibility provision'!Y77</f>
        <v>0</v>
      </c>
      <c r="O75" s="41">
        <f t="shared" si="3"/>
        <v>0</v>
      </c>
    </row>
    <row r="76" spans="2:15" s="28" customFormat="1" ht="16.5" x14ac:dyDescent="0.25">
      <c r="B76" s="38">
        <f>'Local Flexibility provision'!A78</f>
        <v>0</v>
      </c>
      <c r="C76" s="38">
        <f>'Local Flexibility provision'!B78</f>
        <v>0</v>
      </c>
      <c r="D76" s="38">
        <f>'Local Flexibility provision'!C78</f>
        <v>0</v>
      </c>
      <c r="E76" s="39">
        <f>'Local Flexibility provision'!D78</f>
        <v>0</v>
      </c>
      <c r="F76" s="40">
        <f>'Local Flexibility provision'!E78</f>
        <v>0</v>
      </c>
      <c r="G76" s="38">
        <f>'Local Flexibility provision'!T78</f>
        <v>0</v>
      </c>
      <c r="H76" s="93">
        <f>'Local Flexibility provision'!F78</f>
        <v>0</v>
      </c>
      <c r="I76" s="40">
        <f>'Local Flexibility provision'!G78</f>
        <v>0</v>
      </c>
      <c r="J76" s="40">
        <f>'Local Flexibility provision'!S78</f>
        <v>0</v>
      </c>
      <c r="K76" s="41">
        <f>'Local Flexibility provision'!BC78*'Local Flexibility provision'!Q78</f>
        <v>0</v>
      </c>
      <c r="L76" s="41">
        <f>'Local Flexibility provision'!X78</f>
        <v>0</v>
      </c>
      <c r="M76" s="41">
        <f t="shared" si="2"/>
        <v>0</v>
      </c>
      <c r="N76" s="41">
        <f>'Local Flexibility provision'!Y78</f>
        <v>0</v>
      </c>
      <c r="O76" s="41">
        <f t="shared" si="3"/>
        <v>0</v>
      </c>
    </row>
    <row r="77" spans="2:15" s="28" customFormat="1" ht="16.5" x14ac:dyDescent="0.25">
      <c r="B77" s="38">
        <f>'Local Flexibility provision'!A79</f>
        <v>0</v>
      </c>
      <c r="C77" s="38">
        <f>'Local Flexibility provision'!B79</f>
        <v>0</v>
      </c>
      <c r="D77" s="38">
        <f>'Local Flexibility provision'!C79</f>
        <v>0</v>
      </c>
      <c r="E77" s="39">
        <f>'Local Flexibility provision'!D79</f>
        <v>0</v>
      </c>
      <c r="F77" s="40">
        <f>'Local Flexibility provision'!E79</f>
        <v>0</v>
      </c>
      <c r="G77" s="38">
        <f>'Local Flexibility provision'!T79</f>
        <v>0</v>
      </c>
      <c r="H77" s="93">
        <f>'Local Flexibility provision'!F79</f>
        <v>0</v>
      </c>
      <c r="I77" s="40">
        <f>'Local Flexibility provision'!G79</f>
        <v>0</v>
      </c>
      <c r="J77" s="40">
        <f>'Local Flexibility provision'!S79</f>
        <v>0</v>
      </c>
      <c r="K77" s="41">
        <f>'Local Flexibility provision'!BC79*'Local Flexibility provision'!Q79</f>
        <v>0</v>
      </c>
      <c r="L77" s="41">
        <f>'Local Flexibility provision'!X79</f>
        <v>0</v>
      </c>
      <c r="M77" s="41">
        <f t="shared" si="2"/>
        <v>0</v>
      </c>
      <c r="N77" s="41">
        <f>'Local Flexibility provision'!Y79</f>
        <v>0</v>
      </c>
      <c r="O77" s="41">
        <f t="shared" si="3"/>
        <v>0</v>
      </c>
    </row>
    <row r="78" spans="2:15" s="28" customFormat="1" ht="16.5" x14ac:dyDescent="0.25">
      <c r="B78" s="38">
        <f>'Local Flexibility provision'!A80</f>
        <v>0</v>
      </c>
      <c r="C78" s="38">
        <f>'Local Flexibility provision'!B80</f>
        <v>0</v>
      </c>
      <c r="D78" s="38">
        <f>'Local Flexibility provision'!C80</f>
        <v>0</v>
      </c>
      <c r="E78" s="39">
        <f>'Local Flexibility provision'!D80</f>
        <v>0</v>
      </c>
      <c r="F78" s="40">
        <f>'Local Flexibility provision'!E80</f>
        <v>0</v>
      </c>
      <c r="G78" s="38">
        <f>'Local Flexibility provision'!T80</f>
        <v>0</v>
      </c>
      <c r="H78" s="93">
        <f>'Local Flexibility provision'!F80</f>
        <v>0</v>
      </c>
      <c r="I78" s="40">
        <f>'Local Flexibility provision'!G80</f>
        <v>0</v>
      </c>
      <c r="J78" s="40">
        <f>'Local Flexibility provision'!S80</f>
        <v>0</v>
      </c>
      <c r="K78" s="41">
        <f>'Local Flexibility provision'!BC80*'Local Flexibility provision'!Q80</f>
        <v>0</v>
      </c>
      <c r="L78" s="41">
        <f>'Local Flexibility provision'!X80</f>
        <v>0</v>
      </c>
      <c r="M78" s="41">
        <f t="shared" si="2"/>
        <v>0</v>
      </c>
      <c r="N78" s="41">
        <f>'Local Flexibility provision'!Y80</f>
        <v>0</v>
      </c>
      <c r="O78" s="41">
        <f t="shared" si="3"/>
        <v>0</v>
      </c>
    </row>
    <row r="79" spans="2:15" s="28" customFormat="1" ht="16.5" x14ac:dyDescent="0.25">
      <c r="B79" s="38">
        <f>'Local Flexibility provision'!A81</f>
        <v>0</v>
      </c>
      <c r="C79" s="38">
        <f>'Local Flexibility provision'!B81</f>
        <v>0</v>
      </c>
      <c r="D79" s="38">
        <f>'Local Flexibility provision'!C81</f>
        <v>0</v>
      </c>
      <c r="E79" s="39">
        <f>'Local Flexibility provision'!D81</f>
        <v>0</v>
      </c>
      <c r="F79" s="40">
        <f>'Local Flexibility provision'!E81</f>
        <v>0</v>
      </c>
      <c r="G79" s="38">
        <f>'Local Flexibility provision'!T81</f>
        <v>0</v>
      </c>
      <c r="H79" s="93">
        <f>'Local Flexibility provision'!F81</f>
        <v>0</v>
      </c>
      <c r="I79" s="40">
        <f>'Local Flexibility provision'!G81</f>
        <v>0</v>
      </c>
      <c r="J79" s="40">
        <f>'Local Flexibility provision'!S81</f>
        <v>0</v>
      </c>
      <c r="K79" s="41">
        <f>'Local Flexibility provision'!BC81*'Local Flexibility provision'!Q81</f>
        <v>0</v>
      </c>
      <c r="L79" s="41">
        <f>'Local Flexibility provision'!X81</f>
        <v>0</v>
      </c>
      <c r="M79" s="41">
        <f t="shared" si="2"/>
        <v>0</v>
      </c>
      <c r="N79" s="41">
        <f>'Local Flexibility provision'!Y81</f>
        <v>0</v>
      </c>
      <c r="O79" s="41">
        <f t="shared" si="3"/>
        <v>0</v>
      </c>
    </row>
    <row r="80" spans="2:15" s="28" customFormat="1" ht="16.5" x14ac:dyDescent="0.25">
      <c r="B80" s="38">
        <f>'Local Flexibility provision'!A82</f>
        <v>0</v>
      </c>
      <c r="C80" s="38">
        <f>'Local Flexibility provision'!B82</f>
        <v>0</v>
      </c>
      <c r="D80" s="38">
        <f>'Local Flexibility provision'!C82</f>
        <v>0</v>
      </c>
      <c r="E80" s="39">
        <f>'Local Flexibility provision'!D82</f>
        <v>0</v>
      </c>
      <c r="F80" s="40">
        <f>'Local Flexibility provision'!E82</f>
        <v>0</v>
      </c>
      <c r="G80" s="38">
        <f>'Local Flexibility provision'!T82</f>
        <v>0</v>
      </c>
      <c r="H80" s="93">
        <f>'Local Flexibility provision'!F82</f>
        <v>0</v>
      </c>
      <c r="I80" s="40">
        <f>'Local Flexibility provision'!G82</f>
        <v>0</v>
      </c>
      <c r="J80" s="40">
        <f>'Local Flexibility provision'!S82</f>
        <v>0</v>
      </c>
      <c r="K80" s="41">
        <f>'Local Flexibility provision'!BC82*'Local Flexibility provision'!Q82</f>
        <v>0</v>
      </c>
      <c r="L80" s="41">
        <f>'Local Flexibility provision'!X82</f>
        <v>0</v>
      </c>
      <c r="M80" s="41">
        <f t="shared" si="2"/>
        <v>0</v>
      </c>
      <c r="N80" s="41">
        <f>'Local Flexibility provision'!Y82</f>
        <v>0</v>
      </c>
      <c r="O80" s="41">
        <f t="shared" si="3"/>
        <v>0</v>
      </c>
    </row>
    <row r="81" spans="2:15" s="28" customFormat="1" ht="16.5" x14ac:dyDescent="0.25">
      <c r="B81" s="38">
        <f>'Local Flexibility provision'!A83</f>
        <v>0</v>
      </c>
      <c r="C81" s="38">
        <f>'Local Flexibility provision'!B83</f>
        <v>0</v>
      </c>
      <c r="D81" s="38">
        <f>'Local Flexibility provision'!C83</f>
        <v>0</v>
      </c>
      <c r="E81" s="39">
        <f>'Local Flexibility provision'!D83</f>
        <v>0</v>
      </c>
      <c r="F81" s="40">
        <f>'Local Flexibility provision'!E83</f>
        <v>0</v>
      </c>
      <c r="G81" s="38">
        <f>'Local Flexibility provision'!T83</f>
        <v>0</v>
      </c>
      <c r="H81" s="93">
        <f>'Local Flexibility provision'!F83</f>
        <v>0</v>
      </c>
      <c r="I81" s="40">
        <f>'Local Flexibility provision'!G83</f>
        <v>0</v>
      </c>
      <c r="J81" s="40">
        <f>'Local Flexibility provision'!S83</f>
        <v>0</v>
      </c>
      <c r="K81" s="41">
        <f>'Local Flexibility provision'!BC83*'Local Flexibility provision'!Q83</f>
        <v>0</v>
      </c>
      <c r="L81" s="41">
        <f>'Local Flexibility provision'!X83</f>
        <v>0</v>
      </c>
      <c r="M81" s="41">
        <f t="shared" si="2"/>
        <v>0</v>
      </c>
      <c r="N81" s="41">
        <f>'Local Flexibility provision'!Y83</f>
        <v>0</v>
      </c>
      <c r="O81" s="41">
        <f t="shared" si="3"/>
        <v>0</v>
      </c>
    </row>
    <row r="82" spans="2:15" s="28" customFormat="1" ht="16.5" x14ac:dyDescent="0.25">
      <c r="B82" s="38">
        <f>'Local Flexibility provision'!A84</f>
        <v>0</v>
      </c>
      <c r="C82" s="38">
        <f>'Local Flexibility provision'!B84</f>
        <v>0</v>
      </c>
      <c r="D82" s="38">
        <f>'Local Flexibility provision'!C84</f>
        <v>0</v>
      </c>
      <c r="E82" s="39">
        <f>'Local Flexibility provision'!D84</f>
        <v>0</v>
      </c>
      <c r="F82" s="40">
        <f>'Local Flexibility provision'!E84</f>
        <v>0</v>
      </c>
      <c r="G82" s="38">
        <f>'Local Flexibility provision'!T84</f>
        <v>0</v>
      </c>
      <c r="H82" s="93">
        <f>'Local Flexibility provision'!F84</f>
        <v>0</v>
      </c>
      <c r="I82" s="40">
        <f>'Local Flexibility provision'!G84</f>
        <v>0</v>
      </c>
      <c r="J82" s="40">
        <f>'Local Flexibility provision'!S84</f>
        <v>0</v>
      </c>
      <c r="K82" s="41">
        <f>'Local Flexibility provision'!BC84*'Local Flexibility provision'!Q84</f>
        <v>0</v>
      </c>
      <c r="L82" s="41">
        <f>'Local Flexibility provision'!X84</f>
        <v>0</v>
      </c>
      <c r="M82" s="41">
        <f t="shared" si="2"/>
        <v>0</v>
      </c>
      <c r="N82" s="41">
        <f>'Local Flexibility provision'!Y84</f>
        <v>0</v>
      </c>
      <c r="O82" s="41">
        <f t="shared" si="3"/>
        <v>0</v>
      </c>
    </row>
    <row r="83" spans="2:15" s="28" customFormat="1" ht="16.5" x14ac:dyDescent="0.25">
      <c r="B83" s="38">
        <f>'Local Flexibility provision'!A85</f>
        <v>0</v>
      </c>
      <c r="C83" s="38">
        <f>'Local Flexibility provision'!B85</f>
        <v>0</v>
      </c>
      <c r="D83" s="38">
        <f>'Local Flexibility provision'!C85</f>
        <v>0</v>
      </c>
      <c r="E83" s="39">
        <f>'Local Flexibility provision'!D85</f>
        <v>0</v>
      </c>
      <c r="F83" s="40">
        <f>'Local Flexibility provision'!E85</f>
        <v>0</v>
      </c>
      <c r="G83" s="38">
        <f>'Local Flexibility provision'!T85</f>
        <v>0</v>
      </c>
      <c r="H83" s="93">
        <f>'Local Flexibility provision'!F85</f>
        <v>0</v>
      </c>
      <c r="I83" s="40">
        <f>'Local Flexibility provision'!G85</f>
        <v>0</v>
      </c>
      <c r="J83" s="40">
        <f>'Local Flexibility provision'!S85</f>
        <v>0</v>
      </c>
      <c r="K83" s="41">
        <f>'Local Flexibility provision'!BC85*'Local Flexibility provision'!Q85</f>
        <v>0</v>
      </c>
      <c r="L83" s="41">
        <f>'Local Flexibility provision'!X85</f>
        <v>0</v>
      </c>
      <c r="M83" s="41">
        <f t="shared" si="2"/>
        <v>0</v>
      </c>
      <c r="N83" s="41">
        <f>'Local Flexibility provision'!Y85</f>
        <v>0</v>
      </c>
      <c r="O83" s="41">
        <f t="shared" si="3"/>
        <v>0</v>
      </c>
    </row>
    <row r="84" spans="2:15" s="28" customFormat="1" ht="16.5" x14ac:dyDescent="0.25">
      <c r="B84" s="38">
        <f>'Local Flexibility provision'!A86</f>
        <v>0</v>
      </c>
      <c r="C84" s="38">
        <f>'Local Flexibility provision'!B86</f>
        <v>0</v>
      </c>
      <c r="D84" s="38">
        <f>'Local Flexibility provision'!C86</f>
        <v>0</v>
      </c>
      <c r="E84" s="39">
        <f>'Local Flexibility provision'!D86</f>
        <v>0</v>
      </c>
      <c r="F84" s="40">
        <f>'Local Flexibility provision'!E86</f>
        <v>0</v>
      </c>
      <c r="G84" s="38">
        <f>'Local Flexibility provision'!T86</f>
        <v>0</v>
      </c>
      <c r="H84" s="93">
        <f>'Local Flexibility provision'!F86</f>
        <v>0</v>
      </c>
      <c r="I84" s="40">
        <f>'Local Flexibility provision'!G86</f>
        <v>0</v>
      </c>
      <c r="J84" s="40">
        <f>'Local Flexibility provision'!S86</f>
        <v>0</v>
      </c>
      <c r="K84" s="41">
        <f>'Local Flexibility provision'!BC86*'Local Flexibility provision'!Q86</f>
        <v>0</v>
      </c>
      <c r="L84" s="41">
        <f>'Local Flexibility provision'!X86</f>
        <v>0</v>
      </c>
      <c r="M84" s="41">
        <f t="shared" si="2"/>
        <v>0</v>
      </c>
      <c r="N84" s="41">
        <f>'Local Flexibility provision'!Y86</f>
        <v>0</v>
      </c>
      <c r="O84" s="41">
        <f t="shared" si="3"/>
        <v>0</v>
      </c>
    </row>
    <row r="85" spans="2:15" s="28" customFormat="1" ht="16.5" x14ac:dyDescent="0.25">
      <c r="B85" s="38">
        <f>'Local Flexibility provision'!A87</f>
        <v>0</v>
      </c>
      <c r="C85" s="38">
        <f>'Local Flexibility provision'!B87</f>
        <v>0</v>
      </c>
      <c r="D85" s="38">
        <f>'Local Flexibility provision'!C87</f>
        <v>0</v>
      </c>
      <c r="E85" s="39">
        <f>'Local Flexibility provision'!D87</f>
        <v>0</v>
      </c>
      <c r="F85" s="40">
        <f>'Local Flexibility provision'!E87</f>
        <v>0</v>
      </c>
      <c r="G85" s="38">
        <f>'Local Flexibility provision'!T87</f>
        <v>0</v>
      </c>
      <c r="H85" s="93">
        <f>'Local Flexibility provision'!F87</f>
        <v>0</v>
      </c>
      <c r="I85" s="40">
        <f>'Local Flexibility provision'!G87</f>
        <v>0</v>
      </c>
      <c r="J85" s="40">
        <f>'Local Flexibility provision'!S87</f>
        <v>0</v>
      </c>
      <c r="K85" s="41">
        <f>'Local Flexibility provision'!BC87*'Local Flexibility provision'!Q87</f>
        <v>0</v>
      </c>
      <c r="L85" s="41">
        <f>'Local Flexibility provision'!X87</f>
        <v>0</v>
      </c>
      <c r="M85" s="41">
        <f t="shared" si="2"/>
        <v>0</v>
      </c>
      <c r="N85" s="41">
        <f>'Local Flexibility provision'!Y87</f>
        <v>0</v>
      </c>
      <c r="O85" s="41">
        <f t="shared" si="3"/>
        <v>0</v>
      </c>
    </row>
    <row r="86" spans="2:15" s="28" customFormat="1" ht="16.5" x14ac:dyDescent="0.25">
      <c r="B86" s="38">
        <f>'Local Flexibility provision'!A88</f>
        <v>0</v>
      </c>
      <c r="C86" s="38">
        <f>'Local Flexibility provision'!B88</f>
        <v>0</v>
      </c>
      <c r="D86" s="38">
        <f>'Local Flexibility provision'!C88</f>
        <v>0</v>
      </c>
      <c r="E86" s="39">
        <f>'Local Flexibility provision'!D88</f>
        <v>0</v>
      </c>
      <c r="F86" s="40">
        <f>'Local Flexibility provision'!E88</f>
        <v>0</v>
      </c>
      <c r="G86" s="38">
        <f>'Local Flexibility provision'!T88</f>
        <v>0</v>
      </c>
      <c r="H86" s="93">
        <f>'Local Flexibility provision'!F88</f>
        <v>0</v>
      </c>
      <c r="I86" s="40">
        <f>'Local Flexibility provision'!G88</f>
        <v>0</v>
      </c>
      <c r="J86" s="40">
        <f>'Local Flexibility provision'!S88</f>
        <v>0</v>
      </c>
      <c r="K86" s="41">
        <f>'Local Flexibility provision'!BC88*'Local Flexibility provision'!Q88</f>
        <v>0</v>
      </c>
      <c r="L86" s="41">
        <f>'Local Flexibility provision'!X88</f>
        <v>0</v>
      </c>
      <c r="M86" s="41">
        <f t="shared" si="2"/>
        <v>0</v>
      </c>
      <c r="N86" s="41">
        <f>'Local Flexibility provision'!Y88</f>
        <v>0</v>
      </c>
      <c r="O86" s="41">
        <f t="shared" si="3"/>
        <v>0</v>
      </c>
    </row>
    <row r="87" spans="2:15" s="28" customFormat="1" ht="16.5" x14ac:dyDescent="0.25">
      <c r="B87" s="38">
        <f>'Local Flexibility provision'!A89</f>
        <v>0</v>
      </c>
      <c r="C87" s="38">
        <f>'Local Flexibility provision'!B89</f>
        <v>0</v>
      </c>
      <c r="D87" s="38">
        <f>'Local Flexibility provision'!C89</f>
        <v>0</v>
      </c>
      <c r="E87" s="39">
        <f>'Local Flexibility provision'!D89</f>
        <v>0</v>
      </c>
      <c r="F87" s="40">
        <f>'Local Flexibility provision'!E89</f>
        <v>0</v>
      </c>
      <c r="G87" s="38">
        <f>'Local Flexibility provision'!T89</f>
        <v>0</v>
      </c>
      <c r="H87" s="93">
        <f>'Local Flexibility provision'!F89</f>
        <v>0</v>
      </c>
      <c r="I87" s="40">
        <f>'Local Flexibility provision'!G89</f>
        <v>0</v>
      </c>
      <c r="J87" s="40">
        <f>'Local Flexibility provision'!S89</f>
        <v>0</v>
      </c>
      <c r="K87" s="41">
        <f>'Local Flexibility provision'!BC89*'Local Flexibility provision'!Q89</f>
        <v>0</v>
      </c>
      <c r="L87" s="41">
        <f>'Local Flexibility provision'!X89</f>
        <v>0</v>
      </c>
      <c r="M87" s="41">
        <f t="shared" si="2"/>
        <v>0</v>
      </c>
      <c r="N87" s="41">
        <f>'Local Flexibility provision'!Y89</f>
        <v>0</v>
      </c>
      <c r="O87" s="41">
        <f t="shared" si="3"/>
        <v>0</v>
      </c>
    </row>
    <row r="88" spans="2:15" s="28" customFormat="1" ht="16.5" x14ac:dyDescent="0.25">
      <c r="B88" s="38">
        <f>'Local Flexibility provision'!A90</f>
        <v>0</v>
      </c>
      <c r="C88" s="38">
        <f>'Local Flexibility provision'!B90</f>
        <v>0</v>
      </c>
      <c r="D88" s="38">
        <f>'Local Flexibility provision'!C90</f>
        <v>0</v>
      </c>
      <c r="E88" s="39">
        <f>'Local Flexibility provision'!D90</f>
        <v>0</v>
      </c>
      <c r="F88" s="40">
        <f>'Local Flexibility provision'!E90</f>
        <v>0</v>
      </c>
      <c r="G88" s="38">
        <f>'Local Flexibility provision'!T90</f>
        <v>0</v>
      </c>
      <c r="H88" s="93">
        <f>'Local Flexibility provision'!F90</f>
        <v>0</v>
      </c>
      <c r="I88" s="40">
        <f>'Local Flexibility provision'!G90</f>
        <v>0</v>
      </c>
      <c r="J88" s="40">
        <f>'Local Flexibility provision'!S90</f>
        <v>0</v>
      </c>
      <c r="K88" s="41">
        <f>'Local Flexibility provision'!BC90*'Local Flexibility provision'!Q90</f>
        <v>0</v>
      </c>
      <c r="L88" s="41">
        <f>'Local Flexibility provision'!X90</f>
        <v>0</v>
      </c>
      <c r="M88" s="41">
        <f t="shared" si="2"/>
        <v>0</v>
      </c>
      <c r="N88" s="41">
        <f>'Local Flexibility provision'!Y90</f>
        <v>0</v>
      </c>
      <c r="O88" s="41">
        <f t="shared" si="3"/>
        <v>0</v>
      </c>
    </row>
    <row r="89" spans="2:15" s="28" customFormat="1" ht="16.5" x14ac:dyDescent="0.25">
      <c r="B89" s="38">
        <f>'Local Flexibility provision'!A91</f>
        <v>0</v>
      </c>
      <c r="C89" s="38">
        <f>'Local Flexibility provision'!B91</f>
        <v>0</v>
      </c>
      <c r="D89" s="38">
        <f>'Local Flexibility provision'!C91</f>
        <v>0</v>
      </c>
      <c r="E89" s="39">
        <f>'Local Flexibility provision'!D91</f>
        <v>0</v>
      </c>
      <c r="F89" s="40">
        <f>'Local Flexibility provision'!E91</f>
        <v>0</v>
      </c>
      <c r="G89" s="38">
        <f>'Local Flexibility provision'!T91</f>
        <v>0</v>
      </c>
      <c r="H89" s="93">
        <f>'Local Flexibility provision'!F91</f>
        <v>0</v>
      </c>
      <c r="I89" s="40">
        <f>'Local Flexibility provision'!G91</f>
        <v>0</v>
      </c>
      <c r="J89" s="40">
        <f>'Local Flexibility provision'!S91</f>
        <v>0</v>
      </c>
      <c r="K89" s="41">
        <f>'Local Flexibility provision'!BC91*'Local Flexibility provision'!Q91</f>
        <v>0</v>
      </c>
      <c r="L89" s="41">
        <f>'Local Flexibility provision'!X91</f>
        <v>0</v>
      </c>
      <c r="M89" s="41">
        <f t="shared" si="2"/>
        <v>0</v>
      </c>
      <c r="N89" s="41">
        <f>'Local Flexibility provision'!Y91</f>
        <v>0</v>
      </c>
      <c r="O89" s="41">
        <f t="shared" si="3"/>
        <v>0</v>
      </c>
    </row>
    <row r="90" spans="2:15" s="28" customFormat="1" ht="16.5" x14ac:dyDescent="0.25">
      <c r="B90" s="38">
        <f>'Local Flexibility provision'!A92</f>
        <v>0</v>
      </c>
      <c r="C90" s="38">
        <f>'Local Flexibility provision'!B92</f>
        <v>0</v>
      </c>
      <c r="D90" s="38">
        <f>'Local Flexibility provision'!C92</f>
        <v>0</v>
      </c>
      <c r="E90" s="39">
        <f>'Local Flexibility provision'!D92</f>
        <v>0</v>
      </c>
      <c r="F90" s="40">
        <f>'Local Flexibility provision'!E92</f>
        <v>0</v>
      </c>
      <c r="G90" s="38">
        <f>'Local Flexibility provision'!T92</f>
        <v>0</v>
      </c>
      <c r="H90" s="93">
        <f>'Local Flexibility provision'!F92</f>
        <v>0</v>
      </c>
      <c r="I90" s="40">
        <f>'Local Flexibility provision'!G92</f>
        <v>0</v>
      </c>
      <c r="J90" s="40">
        <f>'Local Flexibility provision'!S92</f>
        <v>0</v>
      </c>
      <c r="K90" s="41">
        <f>'Local Flexibility provision'!BC92*'Local Flexibility provision'!Q92</f>
        <v>0</v>
      </c>
      <c r="L90" s="41">
        <f>'Local Flexibility provision'!X92</f>
        <v>0</v>
      </c>
      <c r="M90" s="41">
        <f t="shared" si="2"/>
        <v>0</v>
      </c>
      <c r="N90" s="41">
        <f>'Local Flexibility provision'!Y92</f>
        <v>0</v>
      </c>
      <c r="O90" s="41">
        <f t="shared" si="3"/>
        <v>0</v>
      </c>
    </row>
    <row r="91" spans="2:15" s="28" customFormat="1" ht="16.5" x14ac:dyDescent="0.25">
      <c r="B91" s="38">
        <f>'Local Flexibility provision'!A93</f>
        <v>0</v>
      </c>
      <c r="C91" s="38">
        <f>'Local Flexibility provision'!B93</f>
        <v>0</v>
      </c>
      <c r="D91" s="38">
        <f>'Local Flexibility provision'!C93</f>
        <v>0</v>
      </c>
      <c r="E91" s="39">
        <f>'Local Flexibility provision'!D93</f>
        <v>0</v>
      </c>
      <c r="F91" s="40">
        <f>'Local Flexibility provision'!E93</f>
        <v>0</v>
      </c>
      <c r="G91" s="38">
        <f>'Local Flexibility provision'!T93</f>
        <v>0</v>
      </c>
      <c r="H91" s="93">
        <f>'Local Flexibility provision'!F93</f>
        <v>0</v>
      </c>
      <c r="I91" s="40">
        <f>'Local Flexibility provision'!G93</f>
        <v>0</v>
      </c>
      <c r="J91" s="40">
        <f>'Local Flexibility provision'!S93</f>
        <v>0</v>
      </c>
      <c r="K91" s="41">
        <f>'Local Flexibility provision'!BC93*'Local Flexibility provision'!Q93</f>
        <v>0</v>
      </c>
      <c r="L91" s="41">
        <f>'Local Flexibility provision'!X93</f>
        <v>0</v>
      </c>
      <c r="M91" s="41">
        <f t="shared" si="2"/>
        <v>0</v>
      </c>
      <c r="N91" s="41">
        <f>'Local Flexibility provision'!Y93</f>
        <v>0</v>
      </c>
      <c r="O91" s="41">
        <f t="shared" si="3"/>
        <v>0</v>
      </c>
    </row>
    <row r="92" spans="2:15" s="28" customFormat="1" ht="16.5" x14ac:dyDescent="0.25">
      <c r="B92" s="38">
        <f>'Local Flexibility provision'!A94</f>
        <v>0</v>
      </c>
      <c r="C92" s="38">
        <f>'Local Flexibility provision'!B94</f>
        <v>0</v>
      </c>
      <c r="D92" s="38">
        <f>'Local Flexibility provision'!C94</f>
        <v>0</v>
      </c>
      <c r="E92" s="39">
        <f>'Local Flexibility provision'!D94</f>
        <v>0</v>
      </c>
      <c r="F92" s="40">
        <f>'Local Flexibility provision'!E94</f>
        <v>0</v>
      </c>
      <c r="G92" s="38">
        <f>'Local Flexibility provision'!T94</f>
        <v>0</v>
      </c>
      <c r="H92" s="93">
        <f>'Local Flexibility provision'!F94</f>
        <v>0</v>
      </c>
      <c r="I92" s="40">
        <f>'Local Flexibility provision'!G94</f>
        <v>0</v>
      </c>
      <c r="J92" s="40">
        <f>'Local Flexibility provision'!S94</f>
        <v>0</v>
      </c>
      <c r="K92" s="41">
        <f>'Local Flexibility provision'!BC94*'Local Flexibility provision'!Q94</f>
        <v>0</v>
      </c>
      <c r="L92" s="41">
        <f>'Local Flexibility provision'!X94</f>
        <v>0</v>
      </c>
      <c r="M92" s="41">
        <f t="shared" si="2"/>
        <v>0</v>
      </c>
      <c r="N92" s="41">
        <f>'Local Flexibility provision'!Y94</f>
        <v>0</v>
      </c>
      <c r="O92" s="41">
        <f t="shared" si="3"/>
        <v>0</v>
      </c>
    </row>
    <row r="93" spans="2:15" s="28" customFormat="1" ht="16.5" x14ac:dyDescent="0.25">
      <c r="B93" s="38">
        <f>'Local Flexibility provision'!A95</f>
        <v>0</v>
      </c>
      <c r="C93" s="38">
        <f>'Local Flexibility provision'!B95</f>
        <v>0</v>
      </c>
      <c r="D93" s="38">
        <f>'Local Flexibility provision'!C95</f>
        <v>0</v>
      </c>
      <c r="E93" s="39">
        <f>'Local Flexibility provision'!D95</f>
        <v>0</v>
      </c>
      <c r="F93" s="40">
        <f>'Local Flexibility provision'!E95</f>
        <v>0</v>
      </c>
      <c r="G93" s="38">
        <f>'Local Flexibility provision'!T95</f>
        <v>0</v>
      </c>
      <c r="H93" s="93">
        <f>'Local Flexibility provision'!F95</f>
        <v>0</v>
      </c>
      <c r="I93" s="40">
        <f>'Local Flexibility provision'!G95</f>
        <v>0</v>
      </c>
      <c r="J93" s="40">
        <f>'Local Flexibility provision'!S95</f>
        <v>0</v>
      </c>
      <c r="K93" s="41">
        <f>'Local Flexibility provision'!BC95*'Local Flexibility provision'!Q95</f>
        <v>0</v>
      </c>
      <c r="L93" s="41">
        <f>'Local Flexibility provision'!X95</f>
        <v>0</v>
      </c>
      <c r="M93" s="41">
        <f t="shared" si="2"/>
        <v>0</v>
      </c>
      <c r="N93" s="41">
        <f>'Local Flexibility provision'!Y95</f>
        <v>0</v>
      </c>
      <c r="O93" s="41">
        <f t="shared" si="3"/>
        <v>0</v>
      </c>
    </row>
    <row r="94" spans="2:15" s="28" customFormat="1" ht="16.5" x14ac:dyDescent="0.25">
      <c r="B94" s="38">
        <f>'Local Flexibility provision'!A96</f>
        <v>0</v>
      </c>
      <c r="C94" s="38">
        <f>'Local Flexibility provision'!B96</f>
        <v>0</v>
      </c>
      <c r="D94" s="38">
        <f>'Local Flexibility provision'!C96</f>
        <v>0</v>
      </c>
      <c r="E94" s="39">
        <f>'Local Flexibility provision'!D96</f>
        <v>0</v>
      </c>
      <c r="F94" s="40">
        <f>'Local Flexibility provision'!E96</f>
        <v>0</v>
      </c>
      <c r="G94" s="38">
        <f>'Local Flexibility provision'!T96</f>
        <v>0</v>
      </c>
      <c r="H94" s="93">
        <f>'Local Flexibility provision'!F96</f>
        <v>0</v>
      </c>
      <c r="I94" s="40">
        <f>'Local Flexibility provision'!G96</f>
        <v>0</v>
      </c>
      <c r="J94" s="40">
        <f>'Local Flexibility provision'!S96</f>
        <v>0</v>
      </c>
      <c r="K94" s="41">
        <f>'Local Flexibility provision'!BC96*'Local Flexibility provision'!Q96</f>
        <v>0</v>
      </c>
      <c r="L94" s="41">
        <f>'Local Flexibility provision'!X96</f>
        <v>0</v>
      </c>
      <c r="M94" s="41">
        <f t="shared" si="2"/>
        <v>0</v>
      </c>
      <c r="N94" s="41">
        <f>'Local Flexibility provision'!Y96</f>
        <v>0</v>
      </c>
      <c r="O94" s="41">
        <f t="shared" si="3"/>
        <v>0</v>
      </c>
    </row>
    <row r="95" spans="2:15" s="28" customFormat="1" ht="16.5" x14ac:dyDescent="0.25">
      <c r="B95" s="38">
        <f>'Local Flexibility provision'!A97</f>
        <v>0</v>
      </c>
      <c r="C95" s="38">
        <f>'Local Flexibility provision'!B97</f>
        <v>0</v>
      </c>
      <c r="D95" s="38">
        <f>'Local Flexibility provision'!C97</f>
        <v>0</v>
      </c>
      <c r="E95" s="39">
        <f>'Local Flexibility provision'!D97</f>
        <v>0</v>
      </c>
      <c r="F95" s="40">
        <f>'Local Flexibility provision'!E97</f>
        <v>0</v>
      </c>
      <c r="G95" s="38">
        <f>'Local Flexibility provision'!T97</f>
        <v>0</v>
      </c>
      <c r="H95" s="93">
        <f>'Local Flexibility provision'!F97</f>
        <v>0</v>
      </c>
      <c r="I95" s="40">
        <f>'Local Flexibility provision'!G97</f>
        <v>0</v>
      </c>
      <c r="J95" s="40">
        <f>'Local Flexibility provision'!S97</f>
        <v>0</v>
      </c>
      <c r="K95" s="41">
        <f>'Local Flexibility provision'!BC97*'Local Flexibility provision'!Q97</f>
        <v>0</v>
      </c>
      <c r="L95" s="41">
        <f>'Local Flexibility provision'!X97</f>
        <v>0</v>
      </c>
      <c r="M95" s="41">
        <f t="shared" si="2"/>
        <v>0</v>
      </c>
      <c r="N95" s="41">
        <f>'Local Flexibility provision'!Y97</f>
        <v>0</v>
      </c>
      <c r="O95" s="41">
        <f t="shared" si="3"/>
        <v>0</v>
      </c>
    </row>
    <row r="96" spans="2:15" s="28" customFormat="1" ht="16.5" x14ac:dyDescent="0.25">
      <c r="B96" s="38">
        <f>'Local Flexibility provision'!A98</f>
        <v>0</v>
      </c>
      <c r="C96" s="38">
        <f>'Local Flexibility provision'!B98</f>
        <v>0</v>
      </c>
      <c r="D96" s="38">
        <f>'Local Flexibility provision'!C98</f>
        <v>0</v>
      </c>
      <c r="E96" s="39">
        <f>'Local Flexibility provision'!D98</f>
        <v>0</v>
      </c>
      <c r="F96" s="40">
        <f>'Local Flexibility provision'!E98</f>
        <v>0</v>
      </c>
      <c r="G96" s="38">
        <f>'Local Flexibility provision'!T98</f>
        <v>0</v>
      </c>
      <c r="H96" s="93">
        <f>'Local Flexibility provision'!F98</f>
        <v>0</v>
      </c>
      <c r="I96" s="40">
        <f>'Local Flexibility provision'!G98</f>
        <v>0</v>
      </c>
      <c r="J96" s="40">
        <f>'Local Flexibility provision'!S98</f>
        <v>0</v>
      </c>
      <c r="K96" s="41">
        <f>'Local Flexibility provision'!BC98*'Local Flexibility provision'!Q98</f>
        <v>0</v>
      </c>
      <c r="L96" s="41">
        <f>'Local Flexibility provision'!X98</f>
        <v>0</v>
      </c>
      <c r="M96" s="41">
        <f t="shared" si="2"/>
        <v>0</v>
      </c>
      <c r="N96" s="41">
        <f>'Local Flexibility provision'!Y98</f>
        <v>0</v>
      </c>
      <c r="O96" s="41">
        <f t="shared" si="3"/>
        <v>0</v>
      </c>
    </row>
    <row r="97" spans="2:15" s="28" customFormat="1" ht="16.5" x14ac:dyDescent="0.25">
      <c r="B97" s="38">
        <f>'Local Flexibility provision'!A99</f>
        <v>0</v>
      </c>
      <c r="C97" s="38">
        <f>'Local Flexibility provision'!B99</f>
        <v>0</v>
      </c>
      <c r="D97" s="38">
        <f>'Local Flexibility provision'!C99</f>
        <v>0</v>
      </c>
      <c r="E97" s="39">
        <f>'Local Flexibility provision'!D99</f>
        <v>0</v>
      </c>
      <c r="F97" s="40">
        <f>'Local Flexibility provision'!E99</f>
        <v>0</v>
      </c>
      <c r="G97" s="38">
        <f>'Local Flexibility provision'!T99</f>
        <v>0</v>
      </c>
      <c r="H97" s="93">
        <f>'Local Flexibility provision'!F99</f>
        <v>0</v>
      </c>
      <c r="I97" s="40">
        <f>'Local Flexibility provision'!G99</f>
        <v>0</v>
      </c>
      <c r="J97" s="40">
        <f>'Local Flexibility provision'!S99</f>
        <v>0</v>
      </c>
      <c r="K97" s="41">
        <f>'Local Flexibility provision'!BC99*'Local Flexibility provision'!Q99</f>
        <v>0</v>
      </c>
      <c r="L97" s="41">
        <f>'Local Flexibility provision'!X99</f>
        <v>0</v>
      </c>
      <c r="M97" s="41">
        <f t="shared" si="2"/>
        <v>0</v>
      </c>
      <c r="N97" s="41">
        <f>'Local Flexibility provision'!Y99</f>
        <v>0</v>
      </c>
      <c r="O97" s="41">
        <f t="shared" si="3"/>
        <v>0</v>
      </c>
    </row>
    <row r="98" spans="2:15" s="28" customFormat="1" ht="16.5" x14ac:dyDescent="0.25">
      <c r="B98" s="38">
        <f>'Local Flexibility provision'!A100</f>
        <v>0</v>
      </c>
      <c r="C98" s="38">
        <f>'Local Flexibility provision'!B100</f>
        <v>0</v>
      </c>
      <c r="D98" s="38">
        <f>'Local Flexibility provision'!C100</f>
        <v>0</v>
      </c>
      <c r="E98" s="39">
        <f>'Local Flexibility provision'!D100</f>
        <v>0</v>
      </c>
      <c r="F98" s="40">
        <f>'Local Flexibility provision'!E100</f>
        <v>0</v>
      </c>
      <c r="G98" s="38">
        <f>'Local Flexibility provision'!T100</f>
        <v>0</v>
      </c>
      <c r="H98" s="93">
        <f>'Local Flexibility provision'!F100</f>
        <v>0</v>
      </c>
      <c r="I98" s="40">
        <f>'Local Flexibility provision'!G100</f>
        <v>0</v>
      </c>
      <c r="J98" s="40">
        <f>'Local Flexibility provision'!S100</f>
        <v>0</v>
      </c>
      <c r="K98" s="41">
        <f>'Local Flexibility provision'!BC100*'Local Flexibility provision'!Q100</f>
        <v>0</v>
      </c>
      <c r="L98" s="41">
        <f>'Local Flexibility provision'!X100</f>
        <v>0</v>
      </c>
      <c r="M98" s="41">
        <f t="shared" si="2"/>
        <v>0</v>
      </c>
      <c r="N98" s="41">
        <f>'Local Flexibility provision'!Y100</f>
        <v>0</v>
      </c>
      <c r="O98" s="41">
        <f t="shared" si="3"/>
        <v>0</v>
      </c>
    </row>
    <row r="99" spans="2:15" s="28" customFormat="1" ht="16.5" x14ac:dyDescent="0.25">
      <c r="B99" s="38">
        <f>'Local Flexibility provision'!A101</f>
        <v>0</v>
      </c>
      <c r="C99" s="38">
        <f>'Local Flexibility provision'!B101</f>
        <v>0</v>
      </c>
      <c r="D99" s="38">
        <f>'Local Flexibility provision'!C101</f>
        <v>0</v>
      </c>
      <c r="E99" s="39">
        <f>'Local Flexibility provision'!D101</f>
        <v>0</v>
      </c>
      <c r="F99" s="40">
        <f>'Local Flexibility provision'!E101</f>
        <v>0</v>
      </c>
      <c r="G99" s="38">
        <f>'Local Flexibility provision'!T101</f>
        <v>0</v>
      </c>
      <c r="H99" s="93">
        <f>'Local Flexibility provision'!F101</f>
        <v>0</v>
      </c>
      <c r="I99" s="40">
        <f>'Local Flexibility provision'!G101</f>
        <v>0</v>
      </c>
      <c r="J99" s="40">
        <f>'Local Flexibility provision'!S101</f>
        <v>0</v>
      </c>
      <c r="K99" s="41">
        <f>'Local Flexibility provision'!BC101*'Local Flexibility provision'!Q101</f>
        <v>0</v>
      </c>
      <c r="L99" s="41">
        <f>'Local Flexibility provision'!X101</f>
        <v>0</v>
      </c>
      <c r="M99" s="41">
        <f t="shared" si="2"/>
        <v>0</v>
      </c>
      <c r="N99" s="41">
        <f>'Local Flexibility provision'!Y101</f>
        <v>0</v>
      </c>
      <c r="O99" s="41">
        <f t="shared" si="3"/>
        <v>0</v>
      </c>
    </row>
    <row r="100" spans="2:15" s="28" customFormat="1" ht="16.5" x14ac:dyDescent="0.25">
      <c r="B100" s="38">
        <f>'Local Flexibility provision'!A102</f>
        <v>0</v>
      </c>
      <c r="C100" s="38">
        <f>'Local Flexibility provision'!B102</f>
        <v>0</v>
      </c>
      <c r="D100" s="38">
        <f>'Local Flexibility provision'!C102</f>
        <v>0</v>
      </c>
      <c r="E100" s="39">
        <f>'Local Flexibility provision'!D102</f>
        <v>0</v>
      </c>
      <c r="F100" s="40">
        <f>'Local Flexibility provision'!E102</f>
        <v>0</v>
      </c>
      <c r="G100" s="38">
        <f>'Local Flexibility provision'!T102</f>
        <v>0</v>
      </c>
      <c r="H100" s="93">
        <f>'Local Flexibility provision'!F102</f>
        <v>0</v>
      </c>
      <c r="I100" s="40">
        <f>'Local Flexibility provision'!G102</f>
        <v>0</v>
      </c>
      <c r="J100" s="40">
        <f>'Local Flexibility provision'!S102</f>
        <v>0</v>
      </c>
      <c r="K100" s="41">
        <f>'Local Flexibility provision'!BC102*'Local Flexibility provision'!Q102</f>
        <v>0</v>
      </c>
      <c r="L100" s="41">
        <f>'Local Flexibility provision'!X102</f>
        <v>0</v>
      </c>
      <c r="M100" s="41">
        <f t="shared" si="2"/>
        <v>0</v>
      </c>
      <c r="N100" s="41">
        <f>'Local Flexibility provision'!Y102</f>
        <v>0</v>
      </c>
      <c r="O100" s="41">
        <f t="shared" si="3"/>
        <v>0</v>
      </c>
    </row>
    <row r="101" spans="2:15" s="28" customFormat="1" ht="16.5" x14ac:dyDescent="0.25">
      <c r="B101" s="38">
        <f>'Local Flexibility provision'!A103</f>
        <v>0</v>
      </c>
      <c r="C101" s="38">
        <f>'Local Flexibility provision'!B103</f>
        <v>0</v>
      </c>
      <c r="D101" s="38">
        <f>'Local Flexibility provision'!C103</f>
        <v>0</v>
      </c>
      <c r="E101" s="39">
        <f>'Local Flexibility provision'!D103</f>
        <v>0</v>
      </c>
      <c r="F101" s="40">
        <f>'Local Flexibility provision'!E103</f>
        <v>0</v>
      </c>
      <c r="G101" s="38">
        <f>'Local Flexibility provision'!T103</f>
        <v>0</v>
      </c>
      <c r="H101" s="93">
        <f>'Local Flexibility provision'!F103</f>
        <v>0</v>
      </c>
      <c r="I101" s="40">
        <f>'Local Flexibility provision'!G103</f>
        <v>0</v>
      </c>
      <c r="J101" s="40">
        <f>'Local Flexibility provision'!S103</f>
        <v>0</v>
      </c>
      <c r="K101" s="41">
        <f>'Local Flexibility provision'!BC103*'Local Flexibility provision'!Q103</f>
        <v>0</v>
      </c>
      <c r="L101" s="41">
        <f>'Local Flexibility provision'!X103</f>
        <v>0</v>
      </c>
      <c r="M101" s="41">
        <f t="shared" si="2"/>
        <v>0</v>
      </c>
      <c r="N101" s="41">
        <f>'Local Flexibility provision'!Y103</f>
        <v>0</v>
      </c>
      <c r="O101" s="41">
        <f t="shared" si="3"/>
        <v>0</v>
      </c>
    </row>
    <row r="102" spans="2:15" s="28" customFormat="1" ht="16.5" x14ac:dyDescent="0.25">
      <c r="B102" s="38">
        <f>'Local Flexibility provision'!A104</f>
        <v>0</v>
      </c>
      <c r="C102" s="38">
        <f>'Local Flexibility provision'!B104</f>
        <v>0</v>
      </c>
      <c r="D102" s="38">
        <f>'Local Flexibility provision'!C104</f>
        <v>0</v>
      </c>
      <c r="E102" s="39">
        <f>'Local Flexibility provision'!D104</f>
        <v>0</v>
      </c>
      <c r="F102" s="40">
        <f>'Local Flexibility provision'!E104</f>
        <v>0</v>
      </c>
      <c r="G102" s="38">
        <f>'Local Flexibility provision'!T104</f>
        <v>0</v>
      </c>
      <c r="H102" s="93">
        <f>'Local Flexibility provision'!F104</f>
        <v>0</v>
      </c>
      <c r="I102" s="40">
        <f>'Local Flexibility provision'!G104</f>
        <v>0</v>
      </c>
      <c r="J102" s="40">
        <f>'Local Flexibility provision'!S104</f>
        <v>0</v>
      </c>
      <c r="K102" s="41">
        <f>'Local Flexibility provision'!BC104*'Local Flexibility provision'!Q104</f>
        <v>0</v>
      </c>
      <c r="L102" s="41">
        <f>'Local Flexibility provision'!X104</f>
        <v>0</v>
      </c>
      <c r="M102" s="41">
        <f t="shared" si="2"/>
        <v>0</v>
      </c>
      <c r="N102" s="41">
        <f>'Local Flexibility provision'!Y104</f>
        <v>0</v>
      </c>
      <c r="O102" s="41">
        <f t="shared" si="3"/>
        <v>0</v>
      </c>
    </row>
    <row r="103" spans="2:15" s="28" customFormat="1" ht="16.5" x14ac:dyDescent="0.25">
      <c r="B103" s="38">
        <f>'Local Flexibility provision'!A105</f>
        <v>0</v>
      </c>
      <c r="C103" s="38">
        <f>'Local Flexibility provision'!B105</f>
        <v>0</v>
      </c>
      <c r="D103" s="38">
        <f>'Local Flexibility provision'!C105</f>
        <v>0</v>
      </c>
      <c r="E103" s="39">
        <f>'Local Flexibility provision'!D105</f>
        <v>0</v>
      </c>
      <c r="F103" s="40">
        <f>'Local Flexibility provision'!E105</f>
        <v>0</v>
      </c>
      <c r="G103" s="38">
        <f>'Local Flexibility provision'!T105</f>
        <v>0</v>
      </c>
      <c r="H103" s="93">
        <f>'Local Flexibility provision'!F105</f>
        <v>0</v>
      </c>
      <c r="I103" s="40">
        <f>'Local Flexibility provision'!G105</f>
        <v>0</v>
      </c>
      <c r="J103" s="40">
        <f>'Local Flexibility provision'!S105</f>
        <v>0</v>
      </c>
      <c r="K103" s="41">
        <f>'Local Flexibility provision'!BC105*'Local Flexibility provision'!Q105</f>
        <v>0</v>
      </c>
      <c r="L103" s="41">
        <f>'Local Flexibility provision'!X105</f>
        <v>0</v>
      </c>
      <c r="M103" s="41">
        <f t="shared" si="2"/>
        <v>0</v>
      </c>
      <c r="N103" s="41">
        <f>'Local Flexibility provision'!Y105</f>
        <v>0</v>
      </c>
      <c r="O103" s="41">
        <f t="shared" si="3"/>
        <v>0</v>
      </c>
    </row>
    <row r="104" spans="2:15" s="28" customFormat="1" ht="16.5" x14ac:dyDescent="0.25">
      <c r="B104" s="38">
        <f>'Local Flexibility provision'!A106</f>
        <v>0</v>
      </c>
      <c r="C104" s="38">
        <f>'Local Flexibility provision'!B106</f>
        <v>0</v>
      </c>
      <c r="D104" s="38">
        <f>'Local Flexibility provision'!C106</f>
        <v>0</v>
      </c>
      <c r="E104" s="39">
        <f>'Local Flexibility provision'!D106</f>
        <v>0</v>
      </c>
      <c r="F104" s="40">
        <f>'Local Flexibility provision'!E106</f>
        <v>0</v>
      </c>
      <c r="G104" s="38">
        <f>'Local Flexibility provision'!T106</f>
        <v>0</v>
      </c>
      <c r="H104" s="93">
        <f>'Local Flexibility provision'!F106</f>
        <v>0</v>
      </c>
      <c r="I104" s="40">
        <f>'Local Flexibility provision'!G106</f>
        <v>0</v>
      </c>
      <c r="J104" s="40">
        <f>'Local Flexibility provision'!S106</f>
        <v>0</v>
      </c>
      <c r="K104" s="41">
        <f>'Local Flexibility provision'!BC106*'Local Flexibility provision'!Q106</f>
        <v>0</v>
      </c>
      <c r="L104" s="41">
        <f>'Local Flexibility provision'!X106</f>
        <v>0</v>
      </c>
      <c r="M104" s="41">
        <f t="shared" si="2"/>
        <v>0</v>
      </c>
      <c r="N104" s="41">
        <f>'Local Flexibility provision'!Y106</f>
        <v>0</v>
      </c>
      <c r="O104" s="41">
        <f t="shared" si="3"/>
        <v>0</v>
      </c>
    </row>
    <row r="105" spans="2:15" s="28" customFormat="1" ht="16.5" x14ac:dyDescent="0.25">
      <c r="B105" s="38">
        <f>'Local Flexibility provision'!A107</f>
        <v>0</v>
      </c>
      <c r="C105" s="38">
        <f>'Local Flexibility provision'!B107</f>
        <v>0</v>
      </c>
      <c r="D105" s="38">
        <f>'Local Flexibility provision'!C107</f>
        <v>0</v>
      </c>
      <c r="E105" s="39">
        <f>'Local Flexibility provision'!D107</f>
        <v>0</v>
      </c>
      <c r="F105" s="40">
        <f>'Local Flexibility provision'!E107</f>
        <v>0</v>
      </c>
      <c r="G105" s="38">
        <f>'Local Flexibility provision'!T107</f>
        <v>0</v>
      </c>
      <c r="H105" s="93">
        <f>'Local Flexibility provision'!F107</f>
        <v>0</v>
      </c>
      <c r="I105" s="40">
        <f>'Local Flexibility provision'!G107</f>
        <v>0</v>
      </c>
      <c r="J105" s="40">
        <f>'Local Flexibility provision'!S107</f>
        <v>0</v>
      </c>
      <c r="K105" s="41">
        <f>'Local Flexibility provision'!BC107*'Local Flexibility provision'!Q107</f>
        <v>0</v>
      </c>
      <c r="L105" s="41">
        <f>'Local Flexibility provision'!X107</f>
        <v>0</v>
      </c>
      <c r="M105" s="41">
        <f t="shared" si="2"/>
        <v>0</v>
      </c>
      <c r="N105" s="41">
        <f>'Local Flexibility provision'!Y107</f>
        <v>0</v>
      </c>
      <c r="O105" s="41">
        <f t="shared" si="3"/>
        <v>0</v>
      </c>
    </row>
    <row r="106" spans="2:15" s="28" customFormat="1" ht="16.5" x14ac:dyDescent="0.25">
      <c r="B106" s="38">
        <f>'Local Flexibility provision'!A108</f>
        <v>0</v>
      </c>
      <c r="C106" s="38">
        <f>'Local Flexibility provision'!B108</f>
        <v>0</v>
      </c>
      <c r="D106" s="38">
        <f>'Local Flexibility provision'!C108</f>
        <v>0</v>
      </c>
      <c r="E106" s="39">
        <f>'Local Flexibility provision'!D108</f>
        <v>0</v>
      </c>
      <c r="F106" s="40">
        <f>'Local Flexibility provision'!E108</f>
        <v>0</v>
      </c>
      <c r="G106" s="38">
        <f>'Local Flexibility provision'!T108</f>
        <v>0</v>
      </c>
      <c r="H106" s="93">
        <f>'Local Flexibility provision'!F108</f>
        <v>0</v>
      </c>
      <c r="I106" s="40">
        <f>'Local Flexibility provision'!G108</f>
        <v>0</v>
      </c>
      <c r="J106" s="40">
        <f>'Local Flexibility provision'!S108</f>
        <v>0</v>
      </c>
      <c r="K106" s="41">
        <f>'Local Flexibility provision'!BC108*'Local Flexibility provision'!Q108</f>
        <v>0</v>
      </c>
      <c r="L106" s="41">
        <f>'Local Flexibility provision'!X108</f>
        <v>0</v>
      </c>
      <c r="M106" s="41">
        <f t="shared" si="2"/>
        <v>0</v>
      </c>
      <c r="N106" s="41">
        <f>'Local Flexibility provision'!Y108</f>
        <v>0</v>
      </c>
      <c r="O106" s="41">
        <f t="shared" si="3"/>
        <v>0</v>
      </c>
    </row>
    <row r="107" spans="2:15" s="28" customFormat="1" ht="16.5" x14ac:dyDescent="0.25">
      <c r="B107" s="38">
        <f>'Local Flexibility provision'!A109</f>
        <v>0</v>
      </c>
      <c r="C107" s="38">
        <f>'Local Flexibility provision'!B109</f>
        <v>0</v>
      </c>
      <c r="D107" s="38">
        <f>'Local Flexibility provision'!C109</f>
        <v>0</v>
      </c>
      <c r="E107" s="39">
        <f>'Local Flexibility provision'!D109</f>
        <v>0</v>
      </c>
      <c r="F107" s="40">
        <f>'Local Flexibility provision'!E109</f>
        <v>0</v>
      </c>
      <c r="G107" s="38">
        <f>'Local Flexibility provision'!T109</f>
        <v>0</v>
      </c>
      <c r="H107" s="93">
        <f>'Local Flexibility provision'!F109</f>
        <v>0</v>
      </c>
      <c r="I107" s="40">
        <f>'Local Flexibility provision'!G109</f>
        <v>0</v>
      </c>
      <c r="J107" s="40">
        <f>'Local Flexibility provision'!S109</f>
        <v>0</v>
      </c>
      <c r="K107" s="41">
        <f>'Local Flexibility provision'!BC109*'Local Flexibility provision'!Q109</f>
        <v>0</v>
      </c>
      <c r="L107" s="41">
        <f>'Local Flexibility provision'!X109</f>
        <v>0</v>
      </c>
      <c r="M107" s="41">
        <f t="shared" si="2"/>
        <v>0</v>
      </c>
      <c r="N107" s="41">
        <f>'Local Flexibility provision'!Y109</f>
        <v>0</v>
      </c>
      <c r="O107" s="41">
        <f t="shared" si="3"/>
        <v>0</v>
      </c>
    </row>
    <row r="108" spans="2:15" s="28" customFormat="1" ht="16.5" x14ac:dyDescent="0.25">
      <c r="B108" s="38">
        <f>'Local Flexibility provision'!A110</f>
        <v>0</v>
      </c>
      <c r="C108" s="38">
        <f>'Local Flexibility provision'!B110</f>
        <v>0</v>
      </c>
      <c r="D108" s="38">
        <f>'Local Flexibility provision'!C110</f>
        <v>0</v>
      </c>
      <c r="E108" s="39">
        <f>'Local Flexibility provision'!D110</f>
        <v>0</v>
      </c>
      <c r="F108" s="40">
        <f>'Local Flexibility provision'!E110</f>
        <v>0</v>
      </c>
      <c r="G108" s="38">
        <f>'Local Flexibility provision'!T110</f>
        <v>0</v>
      </c>
      <c r="H108" s="93">
        <f>'Local Flexibility provision'!F110</f>
        <v>0</v>
      </c>
      <c r="I108" s="40">
        <f>'Local Flexibility provision'!G110</f>
        <v>0</v>
      </c>
      <c r="J108" s="40">
        <f>'Local Flexibility provision'!S110</f>
        <v>0</v>
      </c>
      <c r="K108" s="41">
        <f>'Local Flexibility provision'!BC110*'Local Flexibility provision'!Q110</f>
        <v>0</v>
      </c>
      <c r="L108" s="41">
        <f>'Local Flexibility provision'!X110</f>
        <v>0</v>
      </c>
      <c r="M108" s="41">
        <f t="shared" si="2"/>
        <v>0</v>
      </c>
      <c r="N108" s="41">
        <f>'Local Flexibility provision'!Y110</f>
        <v>0</v>
      </c>
      <c r="O108" s="41">
        <f t="shared" si="3"/>
        <v>0</v>
      </c>
    </row>
    <row r="109" spans="2:15" s="28" customFormat="1" ht="16.5" x14ac:dyDescent="0.25">
      <c r="B109" s="38">
        <f>'Local Flexibility provision'!A111</f>
        <v>0</v>
      </c>
      <c r="C109" s="38">
        <f>'Local Flexibility provision'!B111</f>
        <v>0</v>
      </c>
      <c r="D109" s="38">
        <f>'Local Flexibility provision'!C111</f>
        <v>0</v>
      </c>
      <c r="E109" s="39">
        <f>'Local Flexibility provision'!D111</f>
        <v>0</v>
      </c>
      <c r="F109" s="40">
        <f>'Local Flexibility provision'!E111</f>
        <v>0</v>
      </c>
      <c r="G109" s="38">
        <f>'Local Flexibility provision'!T111</f>
        <v>0</v>
      </c>
      <c r="H109" s="93">
        <f>'Local Flexibility provision'!F111</f>
        <v>0</v>
      </c>
      <c r="I109" s="40">
        <f>'Local Flexibility provision'!G111</f>
        <v>0</v>
      </c>
      <c r="J109" s="40">
        <f>'Local Flexibility provision'!S111</f>
        <v>0</v>
      </c>
      <c r="K109" s="41">
        <f>'Local Flexibility provision'!BC111*'Local Flexibility provision'!Q111</f>
        <v>0</v>
      </c>
      <c r="L109" s="41">
        <f>'Local Flexibility provision'!X111</f>
        <v>0</v>
      </c>
      <c r="M109" s="41">
        <f t="shared" si="2"/>
        <v>0</v>
      </c>
      <c r="N109" s="41">
        <f>'Local Flexibility provision'!Y111</f>
        <v>0</v>
      </c>
      <c r="O109" s="41">
        <f t="shared" si="3"/>
        <v>0</v>
      </c>
    </row>
    <row r="110" spans="2:15" s="28" customFormat="1" ht="16.5" x14ac:dyDescent="0.25">
      <c r="B110" s="38">
        <f>'Local Flexibility provision'!A112</f>
        <v>0</v>
      </c>
      <c r="C110" s="38">
        <f>'Local Flexibility provision'!B112</f>
        <v>0</v>
      </c>
      <c r="D110" s="38">
        <f>'Local Flexibility provision'!C112</f>
        <v>0</v>
      </c>
      <c r="E110" s="39">
        <f>'Local Flexibility provision'!D112</f>
        <v>0</v>
      </c>
      <c r="F110" s="40">
        <f>'Local Flexibility provision'!E112</f>
        <v>0</v>
      </c>
      <c r="G110" s="38">
        <f>'Local Flexibility provision'!T112</f>
        <v>0</v>
      </c>
      <c r="H110" s="93">
        <f>'Local Flexibility provision'!F112</f>
        <v>0</v>
      </c>
      <c r="I110" s="40">
        <f>'Local Flexibility provision'!G112</f>
        <v>0</v>
      </c>
      <c r="J110" s="40">
        <f>'Local Flexibility provision'!S112</f>
        <v>0</v>
      </c>
      <c r="K110" s="41">
        <f>'Local Flexibility provision'!BC112*'Local Flexibility provision'!Q112</f>
        <v>0</v>
      </c>
      <c r="L110" s="41">
        <f>'Local Flexibility provision'!X112</f>
        <v>0</v>
      </c>
      <c r="M110" s="41">
        <f t="shared" si="2"/>
        <v>0</v>
      </c>
      <c r="N110" s="41">
        <f>'Local Flexibility provision'!Y112</f>
        <v>0</v>
      </c>
      <c r="O110" s="41">
        <f t="shared" si="3"/>
        <v>0</v>
      </c>
    </row>
    <row r="111" spans="2:15" s="28" customFormat="1" ht="16.5" x14ac:dyDescent="0.25">
      <c r="B111" s="38">
        <f>'Local Flexibility provision'!A113</f>
        <v>0</v>
      </c>
      <c r="C111" s="38">
        <f>'Local Flexibility provision'!B113</f>
        <v>0</v>
      </c>
      <c r="D111" s="38">
        <f>'Local Flexibility provision'!C113</f>
        <v>0</v>
      </c>
      <c r="E111" s="39">
        <f>'Local Flexibility provision'!D113</f>
        <v>0</v>
      </c>
      <c r="F111" s="40">
        <f>'Local Flexibility provision'!E113</f>
        <v>0</v>
      </c>
      <c r="G111" s="38">
        <f>'Local Flexibility provision'!T113</f>
        <v>0</v>
      </c>
      <c r="H111" s="93">
        <f>'Local Flexibility provision'!F113</f>
        <v>0</v>
      </c>
      <c r="I111" s="40">
        <f>'Local Flexibility provision'!G113</f>
        <v>0</v>
      </c>
      <c r="J111" s="40">
        <f>'Local Flexibility provision'!S113</f>
        <v>0</v>
      </c>
      <c r="K111" s="41">
        <f>'Local Flexibility provision'!BC113*'Local Flexibility provision'!Q113</f>
        <v>0</v>
      </c>
      <c r="L111" s="41">
        <f>'Local Flexibility provision'!X113</f>
        <v>0</v>
      </c>
      <c r="M111" s="41">
        <f t="shared" si="2"/>
        <v>0</v>
      </c>
      <c r="N111" s="41">
        <f>'Local Flexibility provision'!Y113</f>
        <v>0</v>
      </c>
      <c r="O111" s="41">
        <f t="shared" si="3"/>
        <v>0</v>
      </c>
    </row>
    <row r="112" spans="2:15" s="28" customFormat="1" ht="16.5" x14ac:dyDescent="0.25">
      <c r="B112" s="38">
        <f>'Local Flexibility provision'!A114</f>
        <v>0</v>
      </c>
      <c r="C112" s="38">
        <f>'Local Flexibility provision'!B114</f>
        <v>0</v>
      </c>
      <c r="D112" s="38">
        <f>'Local Flexibility provision'!C114</f>
        <v>0</v>
      </c>
      <c r="E112" s="39">
        <f>'Local Flexibility provision'!D114</f>
        <v>0</v>
      </c>
      <c r="F112" s="40">
        <f>'Local Flexibility provision'!E114</f>
        <v>0</v>
      </c>
      <c r="G112" s="38">
        <f>'Local Flexibility provision'!T114</f>
        <v>0</v>
      </c>
      <c r="H112" s="93">
        <f>'Local Flexibility provision'!F114</f>
        <v>0</v>
      </c>
      <c r="I112" s="40">
        <f>'Local Flexibility provision'!G114</f>
        <v>0</v>
      </c>
      <c r="J112" s="40">
        <f>'Local Flexibility provision'!S114</f>
        <v>0</v>
      </c>
      <c r="K112" s="41">
        <f>'Local Flexibility provision'!BC114*'Local Flexibility provision'!Q114</f>
        <v>0</v>
      </c>
      <c r="L112" s="41">
        <f>'Local Flexibility provision'!X114</f>
        <v>0</v>
      </c>
      <c r="M112" s="41">
        <f t="shared" si="2"/>
        <v>0</v>
      </c>
      <c r="N112" s="41">
        <f>'Local Flexibility provision'!Y114</f>
        <v>0</v>
      </c>
      <c r="O112" s="41">
        <f t="shared" si="3"/>
        <v>0</v>
      </c>
    </row>
    <row r="113" spans="2:15" s="28" customFormat="1" ht="16.5" x14ac:dyDescent="0.25">
      <c r="B113" s="38">
        <f>'Local Flexibility provision'!A115</f>
        <v>0</v>
      </c>
      <c r="C113" s="38">
        <f>'Local Flexibility provision'!B115</f>
        <v>0</v>
      </c>
      <c r="D113" s="38">
        <f>'Local Flexibility provision'!C115</f>
        <v>0</v>
      </c>
      <c r="E113" s="39">
        <f>'Local Flexibility provision'!D115</f>
        <v>0</v>
      </c>
      <c r="F113" s="40">
        <f>'Local Flexibility provision'!E115</f>
        <v>0</v>
      </c>
      <c r="G113" s="38">
        <f>'Local Flexibility provision'!T115</f>
        <v>0</v>
      </c>
      <c r="H113" s="93">
        <f>'Local Flexibility provision'!F115</f>
        <v>0</v>
      </c>
      <c r="I113" s="40">
        <f>'Local Flexibility provision'!G115</f>
        <v>0</v>
      </c>
      <c r="J113" s="40">
        <f>'Local Flexibility provision'!S115</f>
        <v>0</v>
      </c>
      <c r="K113" s="41">
        <f>'Local Flexibility provision'!BC115*'Local Flexibility provision'!Q115</f>
        <v>0</v>
      </c>
      <c r="L113" s="41">
        <f>'Local Flexibility provision'!X115</f>
        <v>0</v>
      </c>
      <c r="M113" s="41">
        <f t="shared" si="2"/>
        <v>0</v>
      </c>
      <c r="N113" s="41">
        <f>'Local Flexibility provision'!Y115</f>
        <v>0</v>
      </c>
      <c r="O113" s="41">
        <f t="shared" si="3"/>
        <v>0</v>
      </c>
    </row>
    <row r="114" spans="2:15" s="28" customFormat="1" ht="16.5" x14ac:dyDescent="0.25">
      <c r="B114" s="38">
        <f>'Local Flexibility provision'!A116</f>
        <v>0</v>
      </c>
      <c r="C114" s="38">
        <f>'Local Flexibility provision'!B116</f>
        <v>0</v>
      </c>
      <c r="D114" s="38">
        <f>'Local Flexibility provision'!C116</f>
        <v>0</v>
      </c>
      <c r="E114" s="39">
        <f>'Local Flexibility provision'!D116</f>
        <v>0</v>
      </c>
      <c r="F114" s="40">
        <f>'Local Flexibility provision'!E116</f>
        <v>0</v>
      </c>
      <c r="G114" s="38">
        <f>'Local Flexibility provision'!T116</f>
        <v>0</v>
      </c>
      <c r="H114" s="93">
        <f>'Local Flexibility provision'!F116</f>
        <v>0</v>
      </c>
      <c r="I114" s="40">
        <f>'Local Flexibility provision'!G116</f>
        <v>0</v>
      </c>
      <c r="J114" s="40">
        <f>'Local Flexibility provision'!S116</f>
        <v>0</v>
      </c>
      <c r="K114" s="41">
        <f>'Local Flexibility provision'!BC116*'Local Flexibility provision'!Q116</f>
        <v>0</v>
      </c>
      <c r="L114" s="41">
        <f>'Local Flexibility provision'!X116</f>
        <v>0</v>
      </c>
      <c r="M114" s="41">
        <f t="shared" si="2"/>
        <v>0</v>
      </c>
      <c r="N114" s="41">
        <f>'Local Flexibility provision'!Y116</f>
        <v>0</v>
      </c>
      <c r="O114" s="41">
        <f t="shared" si="3"/>
        <v>0</v>
      </c>
    </row>
    <row r="115" spans="2:15" s="28" customFormat="1" ht="16.5" x14ac:dyDescent="0.25">
      <c r="B115" s="38">
        <f>'Local Flexibility provision'!A117</f>
        <v>0</v>
      </c>
      <c r="C115" s="38">
        <f>'Local Flexibility provision'!B117</f>
        <v>0</v>
      </c>
      <c r="D115" s="38">
        <f>'Local Flexibility provision'!C117</f>
        <v>0</v>
      </c>
      <c r="E115" s="39">
        <f>'Local Flexibility provision'!D117</f>
        <v>0</v>
      </c>
      <c r="F115" s="40">
        <f>'Local Flexibility provision'!E117</f>
        <v>0</v>
      </c>
      <c r="G115" s="38">
        <f>'Local Flexibility provision'!T117</f>
        <v>0</v>
      </c>
      <c r="H115" s="93">
        <f>'Local Flexibility provision'!F117</f>
        <v>0</v>
      </c>
      <c r="I115" s="40">
        <f>'Local Flexibility provision'!G117</f>
        <v>0</v>
      </c>
      <c r="J115" s="40">
        <f>'Local Flexibility provision'!S117</f>
        <v>0</v>
      </c>
      <c r="K115" s="41">
        <f>'Local Flexibility provision'!BC117*'Local Flexibility provision'!Q117</f>
        <v>0</v>
      </c>
      <c r="L115" s="41">
        <f>'Local Flexibility provision'!X117</f>
        <v>0</v>
      </c>
      <c r="M115" s="41">
        <f t="shared" si="2"/>
        <v>0</v>
      </c>
      <c r="N115" s="41">
        <f>'Local Flexibility provision'!Y117</f>
        <v>0</v>
      </c>
      <c r="O115" s="41">
        <f t="shared" si="3"/>
        <v>0</v>
      </c>
    </row>
    <row r="116" spans="2:15" s="28" customFormat="1" ht="16.5" x14ac:dyDescent="0.25">
      <c r="B116" s="38">
        <f>'Local Flexibility provision'!A118</f>
        <v>0</v>
      </c>
      <c r="C116" s="38">
        <f>'Local Flexibility provision'!B118</f>
        <v>0</v>
      </c>
      <c r="D116" s="38">
        <f>'Local Flexibility provision'!C118</f>
        <v>0</v>
      </c>
      <c r="E116" s="39">
        <f>'Local Flexibility provision'!D118</f>
        <v>0</v>
      </c>
      <c r="F116" s="40">
        <f>'Local Flexibility provision'!E118</f>
        <v>0</v>
      </c>
      <c r="G116" s="38">
        <f>'Local Flexibility provision'!T118</f>
        <v>0</v>
      </c>
      <c r="H116" s="93">
        <f>'Local Flexibility provision'!F118</f>
        <v>0</v>
      </c>
      <c r="I116" s="40">
        <f>'Local Flexibility provision'!G118</f>
        <v>0</v>
      </c>
      <c r="J116" s="40">
        <f>'Local Flexibility provision'!S118</f>
        <v>0</v>
      </c>
      <c r="K116" s="41">
        <f>'Local Flexibility provision'!BC118*'Local Flexibility provision'!Q118</f>
        <v>0</v>
      </c>
      <c r="L116" s="41">
        <f>'Local Flexibility provision'!X118</f>
        <v>0</v>
      </c>
      <c r="M116" s="41">
        <f t="shared" si="2"/>
        <v>0</v>
      </c>
      <c r="N116" s="41">
        <f>'Local Flexibility provision'!Y118</f>
        <v>0</v>
      </c>
      <c r="O116" s="41">
        <f t="shared" si="3"/>
        <v>0</v>
      </c>
    </row>
    <row r="117" spans="2:15" s="28" customFormat="1" ht="16.5" x14ac:dyDescent="0.25">
      <c r="B117" s="38">
        <f>'Local Flexibility provision'!A119</f>
        <v>0</v>
      </c>
      <c r="C117" s="38">
        <f>'Local Flexibility provision'!B119</f>
        <v>0</v>
      </c>
      <c r="D117" s="38">
        <f>'Local Flexibility provision'!C119</f>
        <v>0</v>
      </c>
      <c r="E117" s="39">
        <f>'Local Flexibility provision'!D119</f>
        <v>0</v>
      </c>
      <c r="F117" s="40">
        <f>'Local Flexibility provision'!E119</f>
        <v>0</v>
      </c>
      <c r="G117" s="38">
        <f>'Local Flexibility provision'!T119</f>
        <v>0</v>
      </c>
      <c r="H117" s="93">
        <f>'Local Flexibility provision'!F119</f>
        <v>0</v>
      </c>
      <c r="I117" s="40">
        <f>'Local Flexibility provision'!G119</f>
        <v>0</v>
      </c>
      <c r="J117" s="40">
        <f>'Local Flexibility provision'!S119</f>
        <v>0</v>
      </c>
      <c r="K117" s="41">
        <f>'Local Flexibility provision'!BC119*'Local Flexibility provision'!Q119</f>
        <v>0</v>
      </c>
      <c r="L117" s="41">
        <f>'Local Flexibility provision'!X119</f>
        <v>0</v>
      </c>
      <c r="M117" s="41">
        <f t="shared" si="2"/>
        <v>0</v>
      </c>
      <c r="N117" s="41">
        <f>'Local Flexibility provision'!Y119</f>
        <v>0</v>
      </c>
      <c r="O117" s="41">
        <f t="shared" si="3"/>
        <v>0</v>
      </c>
    </row>
    <row r="118" spans="2:15" s="28" customFormat="1" ht="16.5" x14ac:dyDescent="0.25">
      <c r="B118" s="38">
        <f>'Local Flexibility provision'!A120</f>
        <v>0</v>
      </c>
      <c r="C118" s="38">
        <f>'Local Flexibility provision'!B120</f>
        <v>0</v>
      </c>
      <c r="D118" s="38">
        <f>'Local Flexibility provision'!C120</f>
        <v>0</v>
      </c>
      <c r="E118" s="39">
        <f>'Local Flexibility provision'!D120</f>
        <v>0</v>
      </c>
      <c r="F118" s="40">
        <f>'Local Flexibility provision'!E120</f>
        <v>0</v>
      </c>
      <c r="G118" s="38">
        <f>'Local Flexibility provision'!T120</f>
        <v>0</v>
      </c>
      <c r="H118" s="93">
        <f>'Local Flexibility provision'!F120</f>
        <v>0</v>
      </c>
      <c r="I118" s="40">
        <f>'Local Flexibility provision'!G120</f>
        <v>0</v>
      </c>
      <c r="J118" s="40">
        <f>'Local Flexibility provision'!S120</f>
        <v>0</v>
      </c>
      <c r="K118" s="41">
        <f>'Local Flexibility provision'!BC120*'Local Flexibility provision'!Q120</f>
        <v>0</v>
      </c>
      <c r="L118" s="41">
        <f>'Local Flexibility provision'!X120</f>
        <v>0</v>
      </c>
      <c r="M118" s="41">
        <f t="shared" si="2"/>
        <v>0</v>
      </c>
      <c r="N118" s="41">
        <f>'Local Flexibility provision'!Y120</f>
        <v>0</v>
      </c>
      <c r="O118" s="41">
        <f t="shared" si="3"/>
        <v>0</v>
      </c>
    </row>
    <row r="119" spans="2:15" s="28" customFormat="1" ht="16.5" x14ac:dyDescent="0.25">
      <c r="B119" s="38">
        <f>'Local Flexibility provision'!A121</f>
        <v>0</v>
      </c>
      <c r="C119" s="38">
        <f>'Local Flexibility provision'!B121</f>
        <v>0</v>
      </c>
      <c r="D119" s="38">
        <f>'Local Flexibility provision'!C121</f>
        <v>0</v>
      </c>
      <c r="E119" s="39">
        <f>'Local Flexibility provision'!D121</f>
        <v>0</v>
      </c>
      <c r="F119" s="40">
        <f>'Local Flexibility provision'!E121</f>
        <v>0</v>
      </c>
      <c r="G119" s="38">
        <f>'Local Flexibility provision'!T121</f>
        <v>0</v>
      </c>
      <c r="H119" s="93">
        <f>'Local Flexibility provision'!F121</f>
        <v>0</v>
      </c>
      <c r="I119" s="40">
        <f>'Local Flexibility provision'!G121</f>
        <v>0</v>
      </c>
      <c r="J119" s="40">
        <f>'Local Flexibility provision'!S121</f>
        <v>0</v>
      </c>
      <c r="K119" s="41">
        <f>'Local Flexibility provision'!BC121*'Local Flexibility provision'!Q121</f>
        <v>0</v>
      </c>
      <c r="L119" s="41">
        <f>'Local Flexibility provision'!X121</f>
        <v>0</v>
      </c>
      <c r="M119" s="41">
        <f t="shared" si="2"/>
        <v>0</v>
      </c>
      <c r="N119" s="41">
        <f>'Local Flexibility provision'!Y121</f>
        <v>0</v>
      </c>
      <c r="O119" s="41">
        <f t="shared" si="3"/>
        <v>0</v>
      </c>
    </row>
    <row r="120" spans="2:15" s="28" customFormat="1" ht="16.5" x14ac:dyDescent="0.25">
      <c r="B120" s="38">
        <f>'Local Flexibility provision'!A122</f>
        <v>0</v>
      </c>
      <c r="C120" s="38">
        <f>'Local Flexibility provision'!B122</f>
        <v>0</v>
      </c>
      <c r="D120" s="38">
        <f>'Local Flexibility provision'!C122</f>
        <v>0</v>
      </c>
      <c r="E120" s="39">
        <f>'Local Flexibility provision'!D122</f>
        <v>0</v>
      </c>
      <c r="F120" s="40">
        <f>'Local Flexibility provision'!E122</f>
        <v>0</v>
      </c>
      <c r="G120" s="38">
        <f>'Local Flexibility provision'!T122</f>
        <v>0</v>
      </c>
      <c r="H120" s="93">
        <f>'Local Flexibility provision'!F122</f>
        <v>0</v>
      </c>
      <c r="I120" s="40">
        <f>'Local Flexibility provision'!G122</f>
        <v>0</v>
      </c>
      <c r="J120" s="40">
        <f>'Local Flexibility provision'!S122</f>
        <v>0</v>
      </c>
      <c r="K120" s="41">
        <f>'Local Flexibility provision'!BC122*'Local Flexibility provision'!Q122</f>
        <v>0</v>
      </c>
      <c r="L120" s="41">
        <f>'Local Flexibility provision'!X122</f>
        <v>0</v>
      </c>
      <c r="M120" s="41">
        <f t="shared" si="2"/>
        <v>0</v>
      </c>
      <c r="N120" s="41">
        <f>'Local Flexibility provision'!Y122</f>
        <v>0</v>
      </c>
      <c r="O120" s="41">
        <f t="shared" si="3"/>
        <v>0</v>
      </c>
    </row>
    <row r="121" spans="2:15" s="28" customFormat="1" ht="16.5" x14ac:dyDescent="0.25">
      <c r="B121" s="38">
        <f>'Local Flexibility provision'!A123</f>
        <v>0</v>
      </c>
      <c r="C121" s="38">
        <f>'Local Flexibility provision'!B123</f>
        <v>0</v>
      </c>
      <c r="D121" s="38">
        <f>'Local Flexibility provision'!C123</f>
        <v>0</v>
      </c>
      <c r="E121" s="39">
        <f>'Local Flexibility provision'!D123</f>
        <v>0</v>
      </c>
      <c r="F121" s="40">
        <f>'Local Flexibility provision'!E123</f>
        <v>0</v>
      </c>
      <c r="G121" s="38">
        <f>'Local Flexibility provision'!T123</f>
        <v>0</v>
      </c>
      <c r="H121" s="93">
        <f>'Local Flexibility provision'!F123</f>
        <v>0</v>
      </c>
      <c r="I121" s="40">
        <f>'Local Flexibility provision'!G123</f>
        <v>0</v>
      </c>
      <c r="J121" s="40">
        <f>'Local Flexibility provision'!S123</f>
        <v>0</v>
      </c>
      <c r="K121" s="41">
        <f>'Local Flexibility provision'!BC123*'Local Flexibility provision'!Q123</f>
        <v>0</v>
      </c>
      <c r="L121" s="41">
        <f>'Local Flexibility provision'!X123</f>
        <v>0</v>
      </c>
      <c r="M121" s="41">
        <f t="shared" si="2"/>
        <v>0</v>
      </c>
      <c r="N121" s="41">
        <f>'Local Flexibility provision'!Y123</f>
        <v>0</v>
      </c>
      <c r="O121" s="41">
        <f t="shared" si="3"/>
        <v>0</v>
      </c>
    </row>
    <row r="122" spans="2:15" s="28" customFormat="1" ht="16.5" x14ac:dyDescent="0.25">
      <c r="B122" s="38">
        <f>'Local Flexibility provision'!A124</f>
        <v>0</v>
      </c>
      <c r="C122" s="38">
        <f>'Local Flexibility provision'!B124</f>
        <v>0</v>
      </c>
      <c r="D122" s="38">
        <f>'Local Flexibility provision'!C124</f>
        <v>0</v>
      </c>
      <c r="E122" s="39">
        <f>'Local Flexibility provision'!D124</f>
        <v>0</v>
      </c>
      <c r="F122" s="40">
        <f>'Local Flexibility provision'!E124</f>
        <v>0</v>
      </c>
      <c r="G122" s="38">
        <f>'Local Flexibility provision'!T124</f>
        <v>0</v>
      </c>
      <c r="H122" s="93">
        <f>'Local Flexibility provision'!F124</f>
        <v>0</v>
      </c>
      <c r="I122" s="40">
        <f>'Local Flexibility provision'!G124</f>
        <v>0</v>
      </c>
      <c r="J122" s="40">
        <f>'Local Flexibility provision'!S124</f>
        <v>0</v>
      </c>
      <c r="K122" s="41">
        <f>'Local Flexibility provision'!BC124*'Local Flexibility provision'!Q124</f>
        <v>0</v>
      </c>
      <c r="L122" s="41">
        <f>'Local Flexibility provision'!X124</f>
        <v>0</v>
      </c>
      <c r="M122" s="41">
        <f t="shared" si="2"/>
        <v>0</v>
      </c>
      <c r="N122" s="41">
        <f>'Local Flexibility provision'!Y124</f>
        <v>0</v>
      </c>
      <c r="O122" s="41">
        <f t="shared" si="3"/>
        <v>0</v>
      </c>
    </row>
    <row r="123" spans="2:15" s="28" customFormat="1" ht="16.5" x14ac:dyDescent="0.25">
      <c r="B123" s="38">
        <f>'Local Flexibility provision'!A125</f>
        <v>0</v>
      </c>
      <c r="C123" s="38">
        <f>'Local Flexibility provision'!B125</f>
        <v>0</v>
      </c>
      <c r="D123" s="38">
        <f>'Local Flexibility provision'!C125</f>
        <v>0</v>
      </c>
      <c r="E123" s="39">
        <f>'Local Flexibility provision'!D125</f>
        <v>0</v>
      </c>
      <c r="F123" s="40">
        <f>'Local Flexibility provision'!E125</f>
        <v>0</v>
      </c>
      <c r="G123" s="38">
        <f>'Local Flexibility provision'!T125</f>
        <v>0</v>
      </c>
      <c r="H123" s="93">
        <f>'Local Flexibility provision'!F125</f>
        <v>0</v>
      </c>
      <c r="I123" s="40">
        <f>'Local Flexibility provision'!G125</f>
        <v>0</v>
      </c>
      <c r="J123" s="40">
        <f>'Local Flexibility provision'!S125</f>
        <v>0</v>
      </c>
      <c r="K123" s="41">
        <f>'Local Flexibility provision'!BC125*'Local Flexibility provision'!Q125</f>
        <v>0</v>
      </c>
      <c r="L123" s="41">
        <f>'Local Flexibility provision'!X125</f>
        <v>0</v>
      </c>
      <c r="M123" s="41">
        <f t="shared" si="2"/>
        <v>0</v>
      </c>
      <c r="N123" s="41">
        <f>'Local Flexibility provision'!Y125</f>
        <v>0</v>
      </c>
      <c r="O123" s="41">
        <f t="shared" si="3"/>
        <v>0</v>
      </c>
    </row>
    <row r="124" spans="2:15" s="28" customFormat="1" ht="16.5" x14ac:dyDescent="0.25">
      <c r="B124" s="38">
        <f>'Local Flexibility provision'!A126</f>
        <v>0</v>
      </c>
      <c r="C124" s="38">
        <f>'Local Flexibility provision'!B126</f>
        <v>0</v>
      </c>
      <c r="D124" s="38">
        <f>'Local Flexibility provision'!C126</f>
        <v>0</v>
      </c>
      <c r="E124" s="39">
        <f>'Local Flexibility provision'!D126</f>
        <v>0</v>
      </c>
      <c r="F124" s="40">
        <f>'Local Flexibility provision'!E126</f>
        <v>0</v>
      </c>
      <c r="G124" s="38">
        <f>'Local Flexibility provision'!T126</f>
        <v>0</v>
      </c>
      <c r="H124" s="93">
        <f>'Local Flexibility provision'!F126</f>
        <v>0</v>
      </c>
      <c r="I124" s="40">
        <f>'Local Flexibility provision'!G126</f>
        <v>0</v>
      </c>
      <c r="J124" s="40">
        <f>'Local Flexibility provision'!S126</f>
        <v>0</v>
      </c>
      <c r="K124" s="41">
        <f>'Local Flexibility provision'!BC126*'Local Flexibility provision'!Q126</f>
        <v>0</v>
      </c>
      <c r="L124" s="41">
        <f>'Local Flexibility provision'!X126</f>
        <v>0</v>
      </c>
      <c r="M124" s="41">
        <f t="shared" si="2"/>
        <v>0</v>
      </c>
      <c r="N124" s="41">
        <f>'Local Flexibility provision'!Y126</f>
        <v>0</v>
      </c>
      <c r="O124" s="41">
        <f t="shared" si="3"/>
        <v>0</v>
      </c>
    </row>
    <row r="125" spans="2:15" s="28" customFormat="1" ht="16.5" x14ac:dyDescent="0.25">
      <c r="B125" s="38">
        <f>'Local Flexibility provision'!A127</f>
        <v>0</v>
      </c>
      <c r="C125" s="38">
        <f>'Local Flexibility provision'!B127</f>
        <v>0</v>
      </c>
      <c r="D125" s="38">
        <f>'Local Flexibility provision'!C127</f>
        <v>0</v>
      </c>
      <c r="E125" s="39">
        <f>'Local Flexibility provision'!D127</f>
        <v>0</v>
      </c>
      <c r="F125" s="40">
        <f>'Local Flexibility provision'!E127</f>
        <v>0</v>
      </c>
      <c r="G125" s="38">
        <f>'Local Flexibility provision'!T127</f>
        <v>0</v>
      </c>
      <c r="H125" s="93">
        <f>'Local Flexibility provision'!F127</f>
        <v>0</v>
      </c>
      <c r="I125" s="40">
        <f>'Local Flexibility provision'!G127</f>
        <v>0</v>
      </c>
      <c r="J125" s="40">
        <f>'Local Flexibility provision'!S127</f>
        <v>0</v>
      </c>
      <c r="K125" s="41">
        <f>'Local Flexibility provision'!BC127*'Local Flexibility provision'!Q127</f>
        <v>0</v>
      </c>
      <c r="L125" s="41">
        <f>'Local Flexibility provision'!X127</f>
        <v>0</v>
      </c>
      <c r="M125" s="41">
        <f t="shared" si="2"/>
        <v>0</v>
      </c>
      <c r="N125" s="41">
        <f>'Local Flexibility provision'!Y127</f>
        <v>0</v>
      </c>
      <c r="O125" s="41">
        <f t="shared" si="3"/>
        <v>0</v>
      </c>
    </row>
    <row r="126" spans="2:15" s="28" customFormat="1" ht="16.5" x14ac:dyDescent="0.25">
      <c r="B126" s="38">
        <f>'Local Flexibility provision'!A128</f>
        <v>0</v>
      </c>
      <c r="C126" s="38">
        <f>'Local Flexibility provision'!B128</f>
        <v>0</v>
      </c>
      <c r="D126" s="38">
        <f>'Local Flexibility provision'!C128</f>
        <v>0</v>
      </c>
      <c r="E126" s="39">
        <f>'Local Flexibility provision'!D128</f>
        <v>0</v>
      </c>
      <c r="F126" s="40">
        <f>'Local Flexibility provision'!E128</f>
        <v>0</v>
      </c>
      <c r="G126" s="38">
        <f>'Local Flexibility provision'!T128</f>
        <v>0</v>
      </c>
      <c r="H126" s="93">
        <f>'Local Flexibility provision'!F128</f>
        <v>0</v>
      </c>
      <c r="I126" s="40">
        <f>'Local Flexibility provision'!G128</f>
        <v>0</v>
      </c>
      <c r="J126" s="40">
        <f>'Local Flexibility provision'!S128</f>
        <v>0</v>
      </c>
      <c r="K126" s="41">
        <f>'Local Flexibility provision'!BC128*'Local Flexibility provision'!Q128</f>
        <v>0</v>
      </c>
      <c r="L126" s="41">
        <f>'Local Flexibility provision'!X128</f>
        <v>0</v>
      </c>
      <c r="M126" s="41">
        <f t="shared" si="2"/>
        <v>0</v>
      </c>
      <c r="N126" s="41">
        <f>'Local Flexibility provision'!Y128</f>
        <v>0</v>
      </c>
      <c r="O126" s="41">
        <f t="shared" si="3"/>
        <v>0</v>
      </c>
    </row>
    <row r="127" spans="2:15" s="28" customFormat="1" ht="16.5" x14ac:dyDescent="0.25">
      <c r="B127" s="38">
        <f>'Local Flexibility provision'!A129</f>
        <v>0</v>
      </c>
      <c r="C127" s="38">
        <f>'Local Flexibility provision'!B129</f>
        <v>0</v>
      </c>
      <c r="D127" s="38">
        <f>'Local Flexibility provision'!C129</f>
        <v>0</v>
      </c>
      <c r="E127" s="39">
        <f>'Local Flexibility provision'!D129</f>
        <v>0</v>
      </c>
      <c r="F127" s="40">
        <f>'Local Flexibility provision'!E129</f>
        <v>0</v>
      </c>
      <c r="G127" s="38">
        <f>'Local Flexibility provision'!T129</f>
        <v>0</v>
      </c>
      <c r="H127" s="93">
        <f>'Local Flexibility provision'!F129</f>
        <v>0</v>
      </c>
      <c r="I127" s="40">
        <f>'Local Flexibility provision'!G129</f>
        <v>0</v>
      </c>
      <c r="J127" s="40">
        <f>'Local Flexibility provision'!S129</f>
        <v>0</v>
      </c>
      <c r="K127" s="41">
        <f>'Local Flexibility provision'!BC129*'Local Flexibility provision'!Q129</f>
        <v>0</v>
      </c>
      <c r="L127" s="41">
        <f>'Local Flexibility provision'!X129</f>
        <v>0</v>
      </c>
      <c r="M127" s="41">
        <f t="shared" si="2"/>
        <v>0</v>
      </c>
      <c r="N127" s="41">
        <f>'Local Flexibility provision'!Y129</f>
        <v>0</v>
      </c>
      <c r="O127" s="41">
        <f t="shared" si="3"/>
        <v>0</v>
      </c>
    </row>
    <row r="128" spans="2:15" s="28" customFormat="1" ht="16.5" x14ac:dyDescent="0.25">
      <c r="B128" s="38">
        <f>'Local Flexibility provision'!A130</f>
        <v>0</v>
      </c>
      <c r="C128" s="38">
        <f>'Local Flexibility provision'!B130</f>
        <v>0</v>
      </c>
      <c r="D128" s="38">
        <f>'Local Flexibility provision'!C130</f>
        <v>0</v>
      </c>
      <c r="E128" s="39">
        <f>'Local Flexibility provision'!D130</f>
        <v>0</v>
      </c>
      <c r="F128" s="40">
        <f>'Local Flexibility provision'!E130</f>
        <v>0</v>
      </c>
      <c r="G128" s="38">
        <f>'Local Flexibility provision'!T130</f>
        <v>0</v>
      </c>
      <c r="H128" s="93">
        <f>'Local Flexibility provision'!F130</f>
        <v>0</v>
      </c>
      <c r="I128" s="40">
        <f>'Local Flexibility provision'!G130</f>
        <v>0</v>
      </c>
      <c r="J128" s="40">
        <f>'Local Flexibility provision'!S130</f>
        <v>0</v>
      </c>
      <c r="K128" s="41">
        <f>'Local Flexibility provision'!BC130*'Local Flexibility provision'!Q130</f>
        <v>0</v>
      </c>
      <c r="L128" s="41">
        <f>'Local Flexibility provision'!X130</f>
        <v>0</v>
      </c>
      <c r="M128" s="41">
        <f t="shared" si="2"/>
        <v>0</v>
      </c>
      <c r="N128" s="41">
        <f>'Local Flexibility provision'!Y130</f>
        <v>0</v>
      </c>
      <c r="O128" s="41">
        <f t="shared" si="3"/>
        <v>0</v>
      </c>
    </row>
    <row r="129" spans="2:15" s="28" customFormat="1" ht="16.5" x14ac:dyDescent="0.25">
      <c r="B129" s="38">
        <f>'Local Flexibility provision'!A131</f>
        <v>0</v>
      </c>
      <c r="C129" s="38">
        <f>'Local Flexibility provision'!B131</f>
        <v>0</v>
      </c>
      <c r="D129" s="38">
        <f>'Local Flexibility provision'!C131</f>
        <v>0</v>
      </c>
      <c r="E129" s="39">
        <f>'Local Flexibility provision'!D131</f>
        <v>0</v>
      </c>
      <c r="F129" s="40">
        <f>'Local Flexibility provision'!E131</f>
        <v>0</v>
      </c>
      <c r="G129" s="38">
        <f>'Local Flexibility provision'!T131</f>
        <v>0</v>
      </c>
      <c r="H129" s="93">
        <f>'Local Flexibility provision'!F131</f>
        <v>0</v>
      </c>
      <c r="I129" s="40">
        <f>'Local Flexibility provision'!G131</f>
        <v>0</v>
      </c>
      <c r="J129" s="40">
        <f>'Local Flexibility provision'!S131</f>
        <v>0</v>
      </c>
      <c r="K129" s="41">
        <f>'Local Flexibility provision'!BC131*'Local Flexibility provision'!Q131</f>
        <v>0</v>
      </c>
      <c r="L129" s="41">
        <f>'Local Flexibility provision'!X131</f>
        <v>0</v>
      </c>
      <c r="M129" s="41">
        <f t="shared" si="2"/>
        <v>0</v>
      </c>
      <c r="N129" s="41">
        <f>'Local Flexibility provision'!Y131</f>
        <v>0</v>
      </c>
      <c r="O129" s="41">
        <f t="shared" si="3"/>
        <v>0</v>
      </c>
    </row>
    <row r="130" spans="2:15" s="28" customFormat="1" ht="16.5" x14ac:dyDescent="0.25">
      <c r="B130" s="38">
        <f>'Local Flexibility provision'!A132</f>
        <v>0</v>
      </c>
      <c r="C130" s="38">
        <f>'Local Flexibility provision'!B132</f>
        <v>0</v>
      </c>
      <c r="D130" s="38">
        <f>'Local Flexibility provision'!C132</f>
        <v>0</v>
      </c>
      <c r="E130" s="39">
        <f>'Local Flexibility provision'!D132</f>
        <v>0</v>
      </c>
      <c r="F130" s="40">
        <f>'Local Flexibility provision'!E132</f>
        <v>0</v>
      </c>
      <c r="G130" s="38">
        <f>'Local Flexibility provision'!T132</f>
        <v>0</v>
      </c>
      <c r="H130" s="93">
        <f>'Local Flexibility provision'!F132</f>
        <v>0</v>
      </c>
      <c r="I130" s="40">
        <f>'Local Flexibility provision'!G132</f>
        <v>0</v>
      </c>
      <c r="J130" s="40">
        <f>'Local Flexibility provision'!S132</f>
        <v>0</v>
      </c>
      <c r="K130" s="41">
        <f>'Local Flexibility provision'!BC132*'Local Flexibility provision'!Q132</f>
        <v>0</v>
      </c>
      <c r="L130" s="41">
        <f>'Local Flexibility provision'!X132</f>
        <v>0</v>
      </c>
      <c r="M130" s="41">
        <f t="shared" si="2"/>
        <v>0</v>
      </c>
      <c r="N130" s="41">
        <f>'Local Flexibility provision'!Y132</f>
        <v>0</v>
      </c>
      <c r="O130" s="41">
        <f t="shared" si="3"/>
        <v>0</v>
      </c>
    </row>
    <row r="131" spans="2:15" s="28" customFormat="1" ht="16.5" x14ac:dyDescent="0.25">
      <c r="B131" s="38">
        <f>'Local Flexibility provision'!A133</f>
        <v>0</v>
      </c>
      <c r="C131" s="38">
        <f>'Local Flexibility provision'!B133</f>
        <v>0</v>
      </c>
      <c r="D131" s="38">
        <f>'Local Flexibility provision'!C133</f>
        <v>0</v>
      </c>
      <c r="E131" s="39">
        <f>'Local Flexibility provision'!D133</f>
        <v>0</v>
      </c>
      <c r="F131" s="40">
        <f>'Local Flexibility provision'!E133</f>
        <v>0</v>
      </c>
      <c r="G131" s="38">
        <f>'Local Flexibility provision'!T133</f>
        <v>0</v>
      </c>
      <c r="H131" s="93">
        <f>'Local Flexibility provision'!F133</f>
        <v>0</v>
      </c>
      <c r="I131" s="40">
        <f>'Local Flexibility provision'!G133</f>
        <v>0</v>
      </c>
      <c r="J131" s="40">
        <f>'Local Flexibility provision'!S133</f>
        <v>0</v>
      </c>
      <c r="K131" s="41">
        <f>'Local Flexibility provision'!BC133*'Local Flexibility provision'!Q133</f>
        <v>0</v>
      </c>
      <c r="L131" s="41">
        <f>'Local Flexibility provision'!X133</f>
        <v>0</v>
      </c>
      <c r="M131" s="41">
        <f t="shared" si="2"/>
        <v>0</v>
      </c>
      <c r="N131" s="41">
        <f>'Local Flexibility provision'!Y133</f>
        <v>0</v>
      </c>
      <c r="O131" s="41">
        <f t="shared" si="3"/>
        <v>0</v>
      </c>
    </row>
    <row r="132" spans="2:15" s="28" customFormat="1" ht="16.5" x14ac:dyDescent="0.25">
      <c r="B132" s="38">
        <f>'Local Flexibility provision'!A134</f>
        <v>0</v>
      </c>
      <c r="C132" s="38">
        <f>'Local Flexibility provision'!B134</f>
        <v>0</v>
      </c>
      <c r="D132" s="38">
        <f>'Local Flexibility provision'!C134</f>
        <v>0</v>
      </c>
      <c r="E132" s="39">
        <f>'Local Flexibility provision'!D134</f>
        <v>0</v>
      </c>
      <c r="F132" s="40">
        <f>'Local Flexibility provision'!E134</f>
        <v>0</v>
      </c>
      <c r="G132" s="38">
        <f>'Local Flexibility provision'!T134</f>
        <v>0</v>
      </c>
      <c r="H132" s="93">
        <f>'Local Flexibility provision'!F134</f>
        <v>0</v>
      </c>
      <c r="I132" s="40">
        <f>'Local Flexibility provision'!G134</f>
        <v>0</v>
      </c>
      <c r="J132" s="40">
        <f>'Local Flexibility provision'!S134</f>
        <v>0</v>
      </c>
      <c r="K132" s="41">
        <f>'Local Flexibility provision'!BC134*'Local Flexibility provision'!Q134</f>
        <v>0</v>
      </c>
      <c r="L132" s="41">
        <f>'Local Flexibility provision'!X134</f>
        <v>0</v>
      </c>
      <c r="M132" s="41">
        <f t="shared" si="2"/>
        <v>0</v>
      </c>
      <c r="N132" s="41">
        <f>'Local Flexibility provision'!Y134</f>
        <v>0</v>
      </c>
      <c r="O132" s="41">
        <f t="shared" si="3"/>
        <v>0</v>
      </c>
    </row>
    <row r="133" spans="2:15" s="28" customFormat="1" ht="16.5" x14ac:dyDescent="0.25">
      <c r="B133" s="38">
        <f>'Local Flexibility provision'!A135</f>
        <v>0</v>
      </c>
      <c r="C133" s="38">
        <f>'Local Flexibility provision'!B135</f>
        <v>0</v>
      </c>
      <c r="D133" s="38">
        <f>'Local Flexibility provision'!C135</f>
        <v>0</v>
      </c>
      <c r="E133" s="39">
        <f>'Local Flexibility provision'!D135</f>
        <v>0</v>
      </c>
      <c r="F133" s="40">
        <f>'Local Flexibility provision'!E135</f>
        <v>0</v>
      </c>
      <c r="G133" s="38">
        <f>'Local Flexibility provision'!T135</f>
        <v>0</v>
      </c>
      <c r="H133" s="93">
        <f>'Local Flexibility provision'!F135</f>
        <v>0</v>
      </c>
      <c r="I133" s="40">
        <f>'Local Flexibility provision'!G135</f>
        <v>0</v>
      </c>
      <c r="J133" s="40">
        <f>'Local Flexibility provision'!S135</f>
        <v>0</v>
      </c>
      <c r="K133" s="41">
        <f>'Local Flexibility provision'!BC135*'Local Flexibility provision'!Q135</f>
        <v>0</v>
      </c>
      <c r="L133" s="41">
        <f>'Local Flexibility provision'!X135</f>
        <v>0</v>
      </c>
      <c r="M133" s="41">
        <f t="shared" si="2"/>
        <v>0</v>
      </c>
      <c r="N133" s="41">
        <f>'Local Flexibility provision'!Y135</f>
        <v>0</v>
      </c>
      <c r="O133" s="41">
        <f t="shared" si="3"/>
        <v>0</v>
      </c>
    </row>
    <row r="134" spans="2:15" s="28" customFormat="1" ht="16.5" x14ac:dyDescent="0.25">
      <c r="B134" s="38">
        <f>'Local Flexibility provision'!A136</f>
        <v>0</v>
      </c>
      <c r="C134" s="38">
        <f>'Local Flexibility provision'!B136</f>
        <v>0</v>
      </c>
      <c r="D134" s="38">
        <f>'Local Flexibility provision'!C136</f>
        <v>0</v>
      </c>
      <c r="E134" s="39">
        <f>'Local Flexibility provision'!D136</f>
        <v>0</v>
      </c>
      <c r="F134" s="40">
        <f>'Local Flexibility provision'!E136</f>
        <v>0</v>
      </c>
      <c r="G134" s="38">
        <f>'Local Flexibility provision'!T136</f>
        <v>0</v>
      </c>
      <c r="H134" s="93">
        <f>'Local Flexibility provision'!F136</f>
        <v>0</v>
      </c>
      <c r="I134" s="40">
        <f>'Local Flexibility provision'!G136</f>
        <v>0</v>
      </c>
      <c r="J134" s="40">
        <f>'Local Flexibility provision'!S136</f>
        <v>0</v>
      </c>
      <c r="K134" s="41">
        <f>'Local Flexibility provision'!BC136*'Local Flexibility provision'!Q136</f>
        <v>0</v>
      </c>
      <c r="L134" s="41">
        <f>'Local Flexibility provision'!X136</f>
        <v>0</v>
      </c>
      <c r="M134" s="41">
        <f t="shared" si="2"/>
        <v>0</v>
      </c>
      <c r="N134" s="41">
        <f>'Local Flexibility provision'!Y136</f>
        <v>0</v>
      </c>
      <c r="O134" s="41">
        <f t="shared" si="3"/>
        <v>0</v>
      </c>
    </row>
    <row r="135" spans="2:15" s="28" customFormat="1" ht="16.5" x14ac:dyDescent="0.25">
      <c r="B135" s="38">
        <f>'Local Flexibility provision'!A137</f>
        <v>0</v>
      </c>
      <c r="C135" s="38">
        <f>'Local Flexibility provision'!B137</f>
        <v>0</v>
      </c>
      <c r="D135" s="38">
        <f>'Local Flexibility provision'!C137</f>
        <v>0</v>
      </c>
      <c r="E135" s="39">
        <f>'Local Flexibility provision'!D137</f>
        <v>0</v>
      </c>
      <c r="F135" s="40">
        <f>'Local Flexibility provision'!E137</f>
        <v>0</v>
      </c>
      <c r="G135" s="38">
        <f>'Local Flexibility provision'!T137</f>
        <v>0</v>
      </c>
      <c r="H135" s="93">
        <f>'Local Flexibility provision'!F137</f>
        <v>0</v>
      </c>
      <c r="I135" s="40">
        <f>'Local Flexibility provision'!G137</f>
        <v>0</v>
      </c>
      <c r="J135" s="40">
        <f>'Local Flexibility provision'!S137</f>
        <v>0</v>
      </c>
      <c r="K135" s="41">
        <f>'Local Flexibility provision'!BC137*'Local Flexibility provision'!Q137</f>
        <v>0</v>
      </c>
      <c r="L135" s="41">
        <f>'Local Flexibility provision'!X137</f>
        <v>0</v>
      </c>
      <c r="M135" s="41">
        <f t="shared" si="2"/>
        <v>0</v>
      </c>
      <c r="N135" s="41">
        <f>'Local Flexibility provision'!Y137</f>
        <v>0</v>
      </c>
      <c r="O135" s="41">
        <f t="shared" si="3"/>
        <v>0</v>
      </c>
    </row>
    <row r="136" spans="2:15" s="28" customFormat="1" ht="16.5" x14ac:dyDescent="0.25">
      <c r="B136" s="38">
        <f>'Local Flexibility provision'!A138</f>
        <v>0</v>
      </c>
      <c r="C136" s="38">
        <f>'Local Flexibility provision'!B138</f>
        <v>0</v>
      </c>
      <c r="D136" s="38">
        <f>'Local Flexibility provision'!C138</f>
        <v>0</v>
      </c>
      <c r="E136" s="39">
        <f>'Local Flexibility provision'!D138</f>
        <v>0</v>
      </c>
      <c r="F136" s="40">
        <f>'Local Flexibility provision'!E138</f>
        <v>0</v>
      </c>
      <c r="G136" s="38">
        <f>'Local Flexibility provision'!T138</f>
        <v>0</v>
      </c>
      <c r="H136" s="93">
        <f>'Local Flexibility provision'!F138</f>
        <v>0</v>
      </c>
      <c r="I136" s="40">
        <f>'Local Flexibility provision'!G138</f>
        <v>0</v>
      </c>
      <c r="J136" s="40">
        <f>'Local Flexibility provision'!S138</f>
        <v>0</v>
      </c>
      <c r="K136" s="41">
        <f>'Local Flexibility provision'!BC138*'Local Flexibility provision'!Q138</f>
        <v>0</v>
      </c>
      <c r="L136" s="41">
        <f>'Local Flexibility provision'!X138</f>
        <v>0</v>
      </c>
      <c r="M136" s="41">
        <f t="shared" si="2"/>
        <v>0</v>
      </c>
      <c r="N136" s="41">
        <f>'Local Flexibility provision'!Y138</f>
        <v>0</v>
      </c>
      <c r="O136" s="41">
        <f t="shared" si="3"/>
        <v>0</v>
      </c>
    </row>
    <row r="137" spans="2:15" s="28" customFormat="1" ht="16.5" x14ac:dyDescent="0.25">
      <c r="B137" s="38">
        <f>'Local Flexibility provision'!A139</f>
        <v>0</v>
      </c>
      <c r="C137" s="38">
        <f>'Local Flexibility provision'!B139</f>
        <v>0</v>
      </c>
      <c r="D137" s="38">
        <f>'Local Flexibility provision'!C139</f>
        <v>0</v>
      </c>
      <c r="E137" s="39">
        <f>'Local Flexibility provision'!D139</f>
        <v>0</v>
      </c>
      <c r="F137" s="40">
        <f>'Local Flexibility provision'!E139</f>
        <v>0</v>
      </c>
      <c r="G137" s="38">
        <f>'Local Flexibility provision'!T139</f>
        <v>0</v>
      </c>
      <c r="H137" s="93">
        <f>'Local Flexibility provision'!F139</f>
        <v>0</v>
      </c>
      <c r="I137" s="40">
        <f>'Local Flexibility provision'!G139</f>
        <v>0</v>
      </c>
      <c r="J137" s="40">
        <f>'Local Flexibility provision'!S139</f>
        <v>0</v>
      </c>
      <c r="K137" s="41">
        <f>'Local Flexibility provision'!BC139*'Local Flexibility provision'!Q139</f>
        <v>0</v>
      </c>
      <c r="L137" s="41">
        <f>'Local Flexibility provision'!X139</f>
        <v>0</v>
      </c>
      <c r="M137" s="41">
        <f t="shared" ref="M137:M200" si="4">K137+L137</f>
        <v>0</v>
      </c>
      <c r="N137" s="41">
        <f>'Local Flexibility provision'!Y139</f>
        <v>0</v>
      </c>
      <c r="O137" s="41">
        <f t="shared" ref="O137:O200" si="5">M137-N137</f>
        <v>0</v>
      </c>
    </row>
    <row r="138" spans="2:15" s="28" customFormat="1" ht="16.5" x14ac:dyDescent="0.25">
      <c r="B138" s="38">
        <f>'Local Flexibility provision'!A140</f>
        <v>0</v>
      </c>
      <c r="C138" s="38">
        <f>'Local Flexibility provision'!B140</f>
        <v>0</v>
      </c>
      <c r="D138" s="38">
        <f>'Local Flexibility provision'!C140</f>
        <v>0</v>
      </c>
      <c r="E138" s="39">
        <f>'Local Flexibility provision'!D140</f>
        <v>0</v>
      </c>
      <c r="F138" s="40">
        <f>'Local Flexibility provision'!E140</f>
        <v>0</v>
      </c>
      <c r="G138" s="38">
        <f>'Local Flexibility provision'!T140</f>
        <v>0</v>
      </c>
      <c r="H138" s="93">
        <f>'Local Flexibility provision'!F140</f>
        <v>0</v>
      </c>
      <c r="I138" s="40">
        <f>'Local Flexibility provision'!G140</f>
        <v>0</v>
      </c>
      <c r="J138" s="40">
        <f>'Local Flexibility provision'!S140</f>
        <v>0</v>
      </c>
      <c r="K138" s="41">
        <f>'Local Flexibility provision'!BC140*'Local Flexibility provision'!Q140</f>
        <v>0</v>
      </c>
      <c r="L138" s="41">
        <f>'Local Flexibility provision'!X140</f>
        <v>0</v>
      </c>
      <c r="M138" s="41">
        <f t="shared" si="4"/>
        <v>0</v>
      </c>
      <c r="N138" s="41">
        <f>'Local Flexibility provision'!Y140</f>
        <v>0</v>
      </c>
      <c r="O138" s="41">
        <f t="shared" si="5"/>
        <v>0</v>
      </c>
    </row>
    <row r="139" spans="2:15" s="28" customFormat="1" ht="16.5" x14ac:dyDescent="0.25">
      <c r="B139" s="38">
        <f>'Local Flexibility provision'!A141</f>
        <v>0</v>
      </c>
      <c r="C139" s="38">
        <f>'Local Flexibility provision'!B141</f>
        <v>0</v>
      </c>
      <c r="D139" s="38">
        <f>'Local Flexibility provision'!C141</f>
        <v>0</v>
      </c>
      <c r="E139" s="39">
        <f>'Local Flexibility provision'!D141</f>
        <v>0</v>
      </c>
      <c r="F139" s="40">
        <f>'Local Flexibility provision'!E141</f>
        <v>0</v>
      </c>
      <c r="G139" s="38">
        <f>'Local Flexibility provision'!T141</f>
        <v>0</v>
      </c>
      <c r="H139" s="93">
        <f>'Local Flexibility provision'!F141</f>
        <v>0</v>
      </c>
      <c r="I139" s="40">
        <f>'Local Flexibility provision'!G141</f>
        <v>0</v>
      </c>
      <c r="J139" s="40">
        <f>'Local Flexibility provision'!S141</f>
        <v>0</v>
      </c>
      <c r="K139" s="41">
        <f>'Local Flexibility provision'!BC141*'Local Flexibility provision'!Q141</f>
        <v>0</v>
      </c>
      <c r="L139" s="41">
        <f>'Local Flexibility provision'!X141</f>
        <v>0</v>
      </c>
      <c r="M139" s="41">
        <f t="shared" si="4"/>
        <v>0</v>
      </c>
      <c r="N139" s="41">
        <f>'Local Flexibility provision'!Y141</f>
        <v>0</v>
      </c>
      <c r="O139" s="41">
        <f t="shared" si="5"/>
        <v>0</v>
      </c>
    </row>
    <row r="140" spans="2:15" s="28" customFormat="1" ht="16.5" x14ac:dyDescent="0.25">
      <c r="B140" s="38">
        <f>'Local Flexibility provision'!A142</f>
        <v>0</v>
      </c>
      <c r="C140" s="38">
        <f>'Local Flexibility provision'!B142</f>
        <v>0</v>
      </c>
      <c r="D140" s="38">
        <f>'Local Flexibility provision'!C142</f>
        <v>0</v>
      </c>
      <c r="E140" s="39">
        <f>'Local Flexibility provision'!D142</f>
        <v>0</v>
      </c>
      <c r="F140" s="40">
        <f>'Local Flexibility provision'!E142</f>
        <v>0</v>
      </c>
      <c r="G140" s="38">
        <f>'Local Flexibility provision'!T142</f>
        <v>0</v>
      </c>
      <c r="H140" s="93">
        <f>'Local Flexibility provision'!F142</f>
        <v>0</v>
      </c>
      <c r="I140" s="40">
        <f>'Local Flexibility provision'!G142</f>
        <v>0</v>
      </c>
      <c r="J140" s="40">
        <f>'Local Flexibility provision'!S142</f>
        <v>0</v>
      </c>
      <c r="K140" s="41">
        <f>'Local Flexibility provision'!BC142*'Local Flexibility provision'!Q142</f>
        <v>0</v>
      </c>
      <c r="L140" s="41">
        <f>'Local Flexibility provision'!X142</f>
        <v>0</v>
      </c>
      <c r="M140" s="41">
        <f t="shared" si="4"/>
        <v>0</v>
      </c>
      <c r="N140" s="41">
        <f>'Local Flexibility provision'!Y142</f>
        <v>0</v>
      </c>
      <c r="O140" s="41">
        <f t="shared" si="5"/>
        <v>0</v>
      </c>
    </row>
    <row r="141" spans="2:15" s="28" customFormat="1" ht="16.5" x14ac:dyDescent="0.25">
      <c r="B141" s="38">
        <f>'Local Flexibility provision'!A143</f>
        <v>0</v>
      </c>
      <c r="C141" s="38">
        <f>'Local Flexibility provision'!B143</f>
        <v>0</v>
      </c>
      <c r="D141" s="38">
        <f>'Local Flexibility provision'!C143</f>
        <v>0</v>
      </c>
      <c r="E141" s="39">
        <f>'Local Flexibility provision'!D143</f>
        <v>0</v>
      </c>
      <c r="F141" s="40">
        <f>'Local Flexibility provision'!E143</f>
        <v>0</v>
      </c>
      <c r="G141" s="38">
        <f>'Local Flexibility provision'!T143</f>
        <v>0</v>
      </c>
      <c r="H141" s="93">
        <f>'Local Flexibility provision'!F143</f>
        <v>0</v>
      </c>
      <c r="I141" s="40">
        <f>'Local Flexibility provision'!G143</f>
        <v>0</v>
      </c>
      <c r="J141" s="40">
        <f>'Local Flexibility provision'!S143</f>
        <v>0</v>
      </c>
      <c r="K141" s="41">
        <f>'Local Flexibility provision'!BC143*'Local Flexibility provision'!Q143</f>
        <v>0</v>
      </c>
      <c r="L141" s="41">
        <f>'Local Flexibility provision'!X143</f>
        <v>0</v>
      </c>
      <c r="M141" s="41">
        <f t="shared" si="4"/>
        <v>0</v>
      </c>
      <c r="N141" s="41">
        <f>'Local Flexibility provision'!Y143</f>
        <v>0</v>
      </c>
      <c r="O141" s="41">
        <f t="shared" si="5"/>
        <v>0</v>
      </c>
    </row>
    <row r="142" spans="2:15" s="28" customFormat="1" ht="16.5" x14ac:dyDescent="0.25">
      <c r="B142" s="38">
        <f>'Local Flexibility provision'!A144</f>
        <v>0</v>
      </c>
      <c r="C142" s="38">
        <f>'Local Flexibility provision'!B144</f>
        <v>0</v>
      </c>
      <c r="D142" s="38">
        <f>'Local Flexibility provision'!C144</f>
        <v>0</v>
      </c>
      <c r="E142" s="39">
        <f>'Local Flexibility provision'!D144</f>
        <v>0</v>
      </c>
      <c r="F142" s="40">
        <f>'Local Flexibility provision'!E144</f>
        <v>0</v>
      </c>
      <c r="G142" s="38">
        <f>'Local Flexibility provision'!T144</f>
        <v>0</v>
      </c>
      <c r="H142" s="93">
        <f>'Local Flexibility provision'!F144</f>
        <v>0</v>
      </c>
      <c r="I142" s="40">
        <f>'Local Flexibility provision'!G144</f>
        <v>0</v>
      </c>
      <c r="J142" s="40">
        <f>'Local Flexibility provision'!S144</f>
        <v>0</v>
      </c>
      <c r="K142" s="41">
        <f>'Local Flexibility provision'!BC144*'Local Flexibility provision'!Q144</f>
        <v>0</v>
      </c>
      <c r="L142" s="41">
        <f>'Local Flexibility provision'!X144</f>
        <v>0</v>
      </c>
      <c r="M142" s="41">
        <f t="shared" si="4"/>
        <v>0</v>
      </c>
      <c r="N142" s="41">
        <f>'Local Flexibility provision'!Y144</f>
        <v>0</v>
      </c>
      <c r="O142" s="41">
        <f t="shared" si="5"/>
        <v>0</v>
      </c>
    </row>
    <row r="143" spans="2:15" s="28" customFormat="1" ht="16.5" x14ac:dyDescent="0.25">
      <c r="B143" s="38">
        <f>'Local Flexibility provision'!A145</f>
        <v>0</v>
      </c>
      <c r="C143" s="38">
        <f>'Local Flexibility provision'!B145</f>
        <v>0</v>
      </c>
      <c r="D143" s="38">
        <f>'Local Flexibility provision'!C145</f>
        <v>0</v>
      </c>
      <c r="E143" s="39">
        <f>'Local Flexibility provision'!D145</f>
        <v>0</v>
      </c>
      <c r="F143" s="40">
        <f>'Local Flexibility provision'!E145</f>
        <v>0</v>
      </c>
      <c r="G143" s="38">
        <f>'Local Flexibility provision'!T145</f>
        <v>0</v>
      </c>
      <c r="H143" s="93">
        <f>'Local Flexibility provision'!F145</f>
        <v>0</v>
      </c>
      <c r="I143" s="40">
        <f>'Local Flexibility provision'!G145</f>
        <v>0</v>
      </c>
      <c r="J143" s="40">
        <f>'Local Flexibility provision'!S145</f>
        <v>0</v>
      </c>
      <c r="K143" s="41">
        <f>'Local Flexibility provision'!BC145*'Local Flexibility provision'!Q145</f>
        <v>0</v>
      </c>
      <c r="L143" s="41">
        <f>'Local Flexibility provision'!X145</f>
        <v>0</v>
      </c>
      <c r="M143" s="41">
        <f t="shared" si="4"/>
        <v>0</v>
      </c>
      <c r="N143" s="41">
        <f>'Local Flexibility provision'!Y145</f>
        <v>0</v>
      </c>
      <c r="O143" s="41">
        <f t="shared" si="5"/>
        <v>0</v>
      </c>
    </row>
    <row r="144" spans="2:15" s="28" customFormat="1" ht="16.5" x14ac:dyDescent="0.25">
      <c r="B144" s="38">
        <f>'Local Flexibility provision'!A146</f>
        <v>0</v>
      </c>
      <c r="C144" s="38">
        <f>'Local Flexibility provision'!B146</f>
        <v>0</v>
      </c>
      <c r="D144" s="38">
        <f>'Local Flexibility provision'!C146</f>
        <v>0</v>
      </c>
      <c r="E144" s="39">
        <f>'Local Flexibility provision'!D146</f>
        <v>0</v>
      </c>
      <c r="F144" s="40">
        <f>'Local Flexibility provision'!E146</f>
        <v>0</v>
      </c>
      <c r="G144" s="38">
        <f>'Local Flexibility provision'!T146</f>
        <v>0</v>
      </c>
      <c r="H144" s="93">
        <f>'Local Flexibility provision'!F146</f>
        <v>0</v>
      </c>
      <c r="I144" s="40">
        <f>'Local Flexibility provision'!G146</f>
        <v>0</v>
      </c>
      <c r="J144" s="40">
        <f>'Local Flexibility provision'!S146</f>
        <v>0</v>
      </c>
      <c r="K144" s="41">
        <f>'Local Flexibility provision'!BC146*'Local Flexibility provision'!Q146</f>
        <v>0</v>
      </c>
      <c r="L144" s="41">
        <f>'Local Flexibility provision'!X146</f>
        <v>0</v>
      </c>
      <c r="M144" s="41">
        <f t="shared" si="4"/>
        <v>0</v>
      </c>
      <c r="N144" s="41">
        <f>'Local Flexibility provision'!Y146</f>
        <v>0</v>
      </c>
      <c r="O144" s="41">
        <f t="shared" si="5"/>
        <v>0</v>
      </c>
    </row>
    <row r="145" spans="2:15" s="28" customFormat="1" ht="16.5" x14ac:dyDescent="0.25">
      <c r="B145" s="38">
        <f>'Local Flexibility provision'!A147</f>
        <v>0</v>
      </c>
      <c r="C145" s="38">
        <f>'Local Flexibility provision'!B147</f>
        <v>0</v>
      </c>
      <c r="D145" s="38">
        <f>'Local Flexibility provision'!C147</f>
        <v>0</v>
      </c>
      <c r="E145" s="39">
        <f>'Local Flexibility provision'!D147</f>
        <v>0</v>
      </c>
      <c r="F145" s="40">
        <f>'Local Flexibility provision'!E147</f>
        <v>0</v>
      </c>
      <c r="G145" s="38">
        <f>'Local Flexibility provision'!T147</f>
        <v>0</v>
      </c>
      <c r="H145" s="93">
        <f>'Local Flexibility provision'!F147</f>
        <v>0</v>
      </c>
      <c r="I145" s="40">
        <f>'Local Flexibility provision'!G147</f>
        <v>0</v>
      </c>
      <c r="J145" s="40">
        <f>'Local Flexibility provision'!S147</f>
        <v>0</v>
      </c>
      <c r="K145" s="41">
        <f>'Local Flexibility provision'!BC147*'Local Flexibility provision'!Q147</f>
        <v>0</v>
      </c>
      <c r="L145" s="41">
        <f>'Local Flexibility provision'!X147</f>
        <v>0</v>
      </c>
      <c r="M145" s="41">
        <f t="shared" si="4"/>
        <v>0</v>
      </c>
      <c r="N145" s="41">
        <f>'Local Flexibility provision'!Y147</f>
        <v>0</v>
      </c>
      <c r="O145" s="41">
        <f t="shared" si="5"/>
        <v>0</v>
      </c>
    </row>
    <row r="146" spans="2:15" s="28" customFormat="1" ht="16.5" x14ac:dyDescent="0.25">
      <c r="B146" s="38">
        <f>'Local Flexibility provision'!A148</f>
        <v>0</v>
      </c>
      <c r="C146" s="38">
        <f>'Local Flexibility provision'!B148</f>
        <v>0</v>
      </c>
      <c r="D146" s="38">
        <f>'Local Flexibility provision'!C148</f>
        <v>0</v>
      </c>
      <c r="E146" s="39">
        <f>'Local Flexibility provision'!D148</f>
        <v>0</v>
      </c>
      <c r="F146" s="40">
        <f>'Local Flexibility provision'!E148</f>
        <v>0</v>
      </c>
      <c r="G146" s="38">
        <f>'Local Flexibility provision'!T148</f>
        <v>0</v>
      </c>
      <c r="H146" s="93">
        <f>'Local Flexibility provision'!F148</f>
        <v>0</v>
      </c>
      <c r="I146" s="40">
        <f>'Local Flexibility provision'!G148</f>
        <v>0</v>
      </c>
      <c r="J146" s="40">
        <f>'Local Flexibility provision'!S148</f>
        <v>0</v>
      </c>
      <c r="K146" s="41">
        <f>'Local Flexibility provision'!BC148*'Local Flexibility provision'!Q148</f>
        <v>0</v>
      </c>
      <c r="L146" s="41">
        <f>'Local Flexibility provision'!X148</f>
        <v>0</v>
      </c>
      <c r="M146" s="41">
        <f t="shared" si="4"/>
        <v>0</v>
      </c>
      <c r="N146" s="41">
        <f>'Local Flexibility provision'!Y148</f>
        <v>0</v>
      </c>
      <c r="O146" s="41">
        <f t="shared" si="5"/>
        <v>0</v>
      </c>
    </row>
    <row r="147" spans="2:15" s="28" customFormat="1" ht="16.5" x14ac:dyDescent="0.25">
      <c r="B147" s="38">
        <f>'Local Flexibility provision'!A149</f>
        <v>0</v>
      </c>
      <c r="C147" s="38">
        <f>'Local Flexibility provision'!B149</f>
        <v>0</v>
      </c>
      <c r="D147" s="38">
        <f>'Local Flexibility provision'!C149</f>
        <v>0</v>
      </c>
      <c r="E147" s="39">
        <f>'Local Flexibility provision'!D149</f>
        <v>0</v>
      </c>
      <c r="F147" s="40">
        <f>'Local Flexibility provision'!E149</f>
        <v>0</v>
      </c>
      <c r="G147" s="38">
        <f>'Local Flexibility provision'!T149</f>
        <v>0</v>
      </c>
      <c r="H147" s="93">
        <f>'Local Flexibility provision'!F149</f>
        <v>0</v>
      </c>
      <c r="I147" s="40">
        <f>'Local Flexibility provision'!G149</f>
        <v>0</v>
      </c>
      <c r="J147" s="40">
        <f>'Local Flexibility provision'!S149</f>
        <v>0</v>
      </c>
      <c r="K147" s="41">
        <f>'Local Flexibility provision'!BC149*'Local Flexibility provision'!Q149</f>
        <v>0</v>
      </c>
      <c r="L147" s="41">
        <f>'Local Flexibility provision'!X149</f>
        <v>0</v>
      </c>
      <c r="M147" s="41">
        <f t="shared" si="4"/>
        <v>0</v>
      </c>
      <c r="N147" s="41">
        <f>'Local Flexibility provision'!Y149</f>
        <v>0</v>
      </c>
      <c r="O147" s="41">
        <f t="shared" si="5"/>
        <v>0</v>
      </c>
    </row>
    <row r="148" spans="2:15" s="28" customFormat="1" ht="16.5" x14ac:dyDescent="0.25">
      <c r="B148" s="38">
        <f>'Local Flexibility provision'!A150</f>
        <v>0</v>
      </c>
      <c r="C148" s="38">
        <f>'Local Flexibility provision'!B150</f>
        <v>0</v>
      </c>
      <c r="D148" s="38">
        <f>'Local Flexibility provision'!C150</f>
        <v>0</v>
      </c>
      <c r="E148" s="39">
        <f>'Local Flexibility provision'!D150</f>
        <v>0</v>
      </c>
      <c r="F148" s="40">
        <f>'Local Flexibility provision'!E150</f>
        <v>0</v>
      </c>
      <c r="G148" s="38">
        <f>'Local Flexibility provision'!T150</f>
        <v>0</v>
      </c>
      <c r="H148" s="93">
        <f>'Local Flexibility provision'!F150</f>
        <v>0</v>
      </c>
      <c r="I148" s="40">
        <f>'Local Flexibility provision'!G150</f>
        <v>0</v>
      </c>
      <c r="J148" s="40">
        <f>'Local Flexibility provision'!S150</f>
        <v>0</v>
      </c>
      <c r="K148" s="41">
        <f>'Local Flexibility provision'!BC150*'Local Flexibility provision'!Q150</f>
        <v>0</v>
      </c>
      <c r="L148" s="41">
        <f>'Local Flexibility provision'!X150</f>
        <v>0</v>
      </c>
      <c r="M148" s="41">
        <f t="shared" si="4"/>
        <v>0</v>
      </c>
      <c r="N148" s="41">
        <f>'Local Flexibility provision'!Y150</f>
        <v>0</v>
      </c>
      <c r="O148" s="41">
        <f t="shared" si="5"/>
        <v>0</v>
      </c>
    </row>
    <row r="149" spans="2:15" s="28" customFormat="1" ht="16.5" x14ac:dyDescent="0.25">
      <c r="B149" s="38">
        <f>'Local Flexibility provision'!A151</f>
        <v>0</v>
      </c>
      <c r="C149" s="38">
        <f>'Local Flexibility provision'!B151</f>
        <v>0</v>
      </c>
      <c r="D149" s="38">
        <f>'Local Flexibility provision'!C151</f>
        <v>0</v>
      </c>
      <c r="E149" s="39">
        <f>'Local Flexibility provision'!D151</f>
        <v>0</v>
      </c>
      <c r="F149" s="40">
        <f>'Local Flexibility provision'!E151</f>
        <v>0</v>
      </c>
      <c r="G149" s="38">
        <f>'Local Flexibility provision'!T151</f>
        <v>0</v>
      </c>
      <c r="H149" s="93">
        <f>'Local Flexibility provision'!F151</f>
        <v>0</v>
      </c>
      <c r="I149" s="40">
        <f>'Local Flexibility provision'!G151</f>
        <v>0</v>
      </c>
      <c r="J149" s="40">
        <f>'Local Flexibility provision'!S151</f>
        <v>0</v>
      </c>
      <c r="K149" s="41">
        <f>'Local Flexibility provision'!BC151*'Local Flexibility provision'!Q151</f>
        <v>0</v>
      </c>
      <c r="L149" s="41">
        <f>'Local Flexibility provision'!X151</f>
        <v>0</v>
      </c>
      <c r="M149" s="41">
        <f t="shared" si="4"/>
        <v>0</v>
      </c>
      <c r="N149" s="41">
        <f>'Local Flexibility provision'!Y151</f>
        <v>0</v>
      </c>
      <c r="O149" s="41">
        <f t="shared" si="5"/>
        <v>0</v>
      </c>
    </row>
    <row r="150" spans="2:15" s="28" customFormat="1" ht="16.5" x14ac:dyDescent="0.25">
      <c r="B150" s="38">
        <f>'Local Flexibility provision'!A152</f>
        <v>0</v>
      </c>
      <c r="C150" s="38">
        <f>'Local Flexibility provision'!B152</f>
        <v>0</v>
      </c>
      <c r="D150" s="38">
        <f>'Local Flexibility provision'!C152</f>
        <v>0</v>
      </c>
      <c r="E150" s="39">
        <f>'Local Flexibility provision'!D152</f>
        <v>0</v>
      </c>
      <c r="F150" s="40">
        <f>'Local Flexibility provision'!E152</f>
        <v>0</v>
      </c>
      <c r="G150" s="38">
        <f>'Local Flexibility provision'!T152</f>
        <v>0</v>
      </c>
      <c r="H150" s="93">
        <f>'Local Flexibility provision'!F152</f>
        <v>0</v>
      </c>
      <c r="I150" s="40">
        <f>'Local Flexibility provision'!G152</f>
        <v>0</v>
      </c>
      <c r="J150" s="40">
        <f>'Local Flexibility provision'!S152</f>
        <v>0</v>
      </c>
      <c r="K150" s="41">
        <f>'Local Flexibility provision'!BC152*'Local Flexibility provision'!Q152</f>
        <v>0</v>
      </c>
      <c r="L150" s="41">
        <f>'Local Flexibility provision'!X152</f>
        <v>0</v>
      </c>
      <c r="M150" s="41">
        <f t="shared" si="4"/>
        <v>0</v>
      </c>
      <c r="N150" s="41">
        <f>'Local Flexibility provision'!Y152</f>
        <v>0</v>
      </c>
      <c r="O150" s="41">
        <f t="shared" si="5"/>
        <v>0</v>
      </c>
    </row>
    <row r="151" spans="2:15" s="28" customFormat="1" ht="16.5" x14ac:dyDescent="0.25">
      <c r="B151" s="38">
        <f>'Local Flexibility provision'!A153</f>
        <v>0</v>
      </c>
      <c r="C151" s="38">
        <f>'Local Flexibility provision'!B153</f>
        <v>0</v>
      </c>
      <c r="D151" s="38">
        <f>'Local Flexibility provision'!C153</f>
        <v>0</v>
      </c>
      <c r="E151" s="39">
        <f>'Local Flexibility provision'!D153</f>
        <v>0</v>
      </c>
      <c r="F151" s="40">
        <f>'Local Flexibility provision'!E153</f>
        <v>0</v>
      </c>
      <c r="G151" s="38">
        <f>'Local Flexibility provision'!T153</f>
        <v>0</v>
      </c>
      <c r="H151" s="93">
        <f>'Local Flexibility provision'!F153</f>
        <v>0</v>
      </c>
      <c r="I151" s="40">
        <f>'Local Flexibility provision'!G153</f>
        <v>0</v>
      </c>
      <c r="J151" s="40">
        <f>'Local Flexibility provision'!S153</f>
        <v>0</v>
      </c>
      <c r="K151" s="41">
        <f>'Local Flexibility provision'!BC153*'Local Flexibility provision'!Q153</f>
        <v>0</v>
      </c>
      <c r="L151" s="41">
        <f>'Local Flexibility provision'!X153</f>
        <v>0</v>
      </c>
      <c r="M151" s="41">
        <f t="shared" si="4"/>
        <v>0</v>
      </c>
      <c r="N151" s="41">
        <f>'Local Flexibility provision'!Y153</f>
        <v>0</v>
      </c>
      <c r="O151" s="41">
        <f t="shared" si="5"/>
        <v>0</v>
      </c>
    </row>
    <row r="152" spans="2:15" s="28" customFormat="1" ht="16.5" x14ac:dyDescent="0.25">
      <c r="B152" s="38">
        <f>'Local Flexibility provision'!A154</f>
        <v>0</v>
      </c>
      <c r="C152" s="38">
        <f>'Local Flexibility provision'!B154</f>
        <v>0</v>
      </c>
      <c r="D152" s="38">
        <f>'Local Flexibility provision'!C154</f>
        <v>0</v>
      </c>
      <c r="E152" s="39">
        <f>'Local Flexibility provision'!D154</f>
        <v>0</v>
      </c>
      <c r="F152" s="40">
        <f>'Local Flexibility provision'!E154</f>
        <v>0</v>
      </c>
      <c r="G152" s="38">
        <f>'Local Flexibility provision'!T154</f>
        <v>0</v>
      </c>
      <c r="H152" s="93">
        <f>'Local Flexibility provision'!F154</f>
        <v>0</v>
      </c>
      <c r="I152" s="40">
        <f>'Local Flexibility provision'!G154</f>
        <v>0</v>
      </c>
      <c r="J152" s="40">
        <f>'Local Flexibility provision'!S154</f>
        <v>0</v>
      </c>
      <c r="K152" s="41">
        <f>'Local Flexibility provision'!BC154*'Local Flexibility provision'!Q154</f>
        <v>0</v>
      </c>
      <c r="L152" s="41">
        <f>'Local Flexibility provision'!X154</f>
        <v>0</v>
      </c>
      <c r="M152" s="41">
        <f t="shared" si="4"/>
        <v>0</v>
      </c>
      <c r="N152" s="41">
        <f>'Local Flexibility provision'!Y154</f>
        <v>0</v>
      </c>
      <c r="O152" s="41">
        <f t="shared" si="5"/>
        <v>0</v>
      </c>
    </row>
    <row r="153" spans="2:15" s="28" customFormat="1" ht="16.5" x14ac:dyDescent="0.25">
      <c r="B153" s="38">
        <f>'Local Flexibility provision'!A155</f>
        <v>0</v>
      </c>
      <c r="C153" s="38">
        <f>'Local Flexibility provision'!B155</f>
        <v>0</v>
      </c>
      <c r="D153" s="38">
        <f>'Local Flexibility provision'!C155</f>
        <v>0</v>
      </c>
      <c r="E153" s="39">
        <f>'Local Flexibility provision'!D155</f>
        <v>0</v>
      </c>
      <c r="F153" s="40">
        <f>'Local Flexibility provision'!E155</f>
        <v>0</v>
      </c>
      <c r="G153" s="38">
        <f>'Local Flexibility provision'!T155</f>
        <v>0</v>
      </c>
      <c r="H153" s="93">
        <f>'Local Flexibility provision'!F155</f>
        <v>0</v>
      </c>
      <c r="I153" s="40">
        <f>'Local Flexibility provision'!G155</f>
        <v>0</v>
      </c>
      <c r="J153" s="40">
        <f>'Local Flexibility provision'!S155</f>
        <v>0</v>
      </c>
      <c r="K153" s="41">
        <f>'Local Flexibility provision'!BC155*'Local Flexibility provision'!Q155</f>
        <v>0</v>
      </c>
      <c r="L153" s="41">
        <f>'Local Flexibility provision'!X155</f>
        <v>0</v>
      </c>
      <c r="M153" s="41">
        <f t="shared" si="4"/>
        <v>0</v>
      </c>
      <c r="N153" s="41">
        <f>'Local Flexibility provision'!Y155</f>
        <v>0</v>
      </c>
      <c r="O153" s="41">
        <f t="shared" si="5"/>
        <v>0</v>
      </c>
    </row>
    <row r="154" spans="2:15" s="28" customFormat="1" ht="16.5" x14ac:dyDescent="0.25">
      <c r="B154" s="38">
        <f>'Local Flexibility provision'!A156</f>
        <v>0</v>
      </c>
      <c r="C154" s="38">
        <f>'Local Flexibility provision'!B156</f>
        <v>0</v>
      </c>
      <c r="D154" s="38">
        <f>'Local Flexibility provision'!C156</f>
        <v>0</v>
      </c>
      <c r="E154" s="39">
        <f>'Local Flexibility provision'!D156</f>
        <v>0</v>
      </c>
      <c r="F154" s="40">
        <f>'Local Flexibility provision'!E156</f>
        <v>0</v>
      </c>
      <c r="G154" s="38">
        <f>'Local Flexibility provision'!T156</f>
        <v>0</v>
      </c>
      <c r="H154" s="93">
        <f>'Local Flexibility provision'!F156</f>
        <v>0</v>
      </c>
      <c r="I154" s="40">
        <f>'Local Flexibility provision'!G156</f>
        <v>0</v>
      </c>
      <c r="J154" s="40">
        <f>'Local Flexibility provision'!S156</f>
        <v>0</v>
      </c>
      <c r="K154" s="41">
        <f>'Local Flexibility provision'!BC156*'Local Flexibility provision'!Q156</f>
        <v>0</v>
      </c>
      <c r="L154" s="41">
        <f>'Local Flexibility provision'!X156</f>
        <v>0</v>
      </c>
      <c r="M154" s="41">
        <f t="shared" si="4"/>
        <v>0</v>
      </c>
      <c r="N154" s="41">
        <f>'Local Flexibility provision'!Y156</f>
        <v>0</v>
      </c>
      <c r="O154" s="41">
        <f t="shared" si="5"/>
        <v>0</v>
      </c>
    </row>
    <row r="155" spans="2:15" s="28" customFormat="1" ht="16.5" x14ac:dyDescent="0.25">
      <c r="B155" s="38">
        <f>'Local Flexibility provision'!A157</f>
        <v>0</v>
      </c>
      <c r="C155" s="38">
        <f>'Local Flexibility provision'!B157</f>
        <v>0</v>
      </c>
      <c r="D155" s="38">
        <f>'Local Flexibility provision'!C157</f>
        <v>0</v>
      </c>
      <c r="E155" s="39">
        <f>'Local Flexibility provision'!D157</f>
        <v>0</v>
      </c>
      <c r="F155" s="40">
        <f>'Local Flexibility provision'!E157</f>
        <v>0</v>
      </c>
      <c r="G155" s="38">
        <f>'Local Flexibility provision'!T157</f>
        <v>0</v>
      </c>
      <c r="H155" s="93">
        <f>'Local Flexibility provision'!F157</f>
        <v>0</v>
      </c>
      <c r="I155" s="40">
        <f>'Local Flexibility provision'!G157</f>
        <v>0</v>
      </c>
      <c r="J155" s="40">
        <f>'Local Flexibility provision'!S157</f>
        <v>0</v>
      </c>
      <c r="K155" s="41">
        <f>'Local Flexibility provision'!BC157*'Local Flexibility provision'!Q157</f>
        <v>0</v>
      </c>
      <c r="L155" s="41">
        <f>'Local Flexibility provision'!X157</f>
        <v>0</v>
      </c>
      <c r="M155" s="41">
        <f t="shared" si="4"/>
        <v>0</v>
      </c>
      <c r="N155" s="41">
        <f>'Local Flexibility provision'!Y157</f>
        <v>0</v>
      </c>
      <c r="O155" s="41">
        <f t="shared" si="5"/>
        <v>0</v>
      </c>
    </row>
    <row r="156" spans="2:15" s="28" customFormat="1" ht="16.5" x14ac:dyDescent="0.25">
      <c r="B156" s="38">
        <f>'Local Flexibility provision'!A158</f>
        <v>0</v>
      </c>
      <c r="C156" s="38">
        <f>'Local Flexibility provision'!B158</f>
        <v>0</v>
      </c>
      <c r="D156" s="38">
        <f>'Local Flexibility provision'!C158</f>
        <v>0</v>
      </c>
      <c r="E156" s="39">
        <f>'Local Flexibility provision'!D158</f>
        <v>0</v>
      </c>
      <c r="F156" s="40">
        <f>'Local Flexibility provision'!E158</f>
        <v>0</v>
      </c>
      <c r="G156" s="38">
        <f>'Local Flexibility provision'!T158</f>
        <v>0</v>
      </c>
      <c r="H156" s="93">
        <f>'Local Flexibility provision'!F158</f>
        <v>0</v>
      </c>
      <c r="I156" s="40">
        <f>'Local Flexibility provision'!G158</f>
        <v>0</v>
      </c>
      <c r="J156" s="40">
        <f>'Local Flexibility provision'!S158</f>
        <v>0</v>
      </c>
      <c r="K156" s="41">
        <f>'Local Flexibility provision'!BC158*'Local Flexibility provision'!Q158</f>
        <v>0</v>
      </c>
      <c r="L156" s="41">
        <f>'Local Flexibility provision'!X158</f>
        <v>0</v>
      </c>
      <c r="M156" s="41">
        <f t="shared" si="4"/>
        <v>0</v>
      </c>
      <c r="N156" s="41">
        <f>'Local Flexibility provision'!Y158</f>
        <v>0</v>
      </c>
      <c r="O156" s="41">
        <f t="shared" si="5"/>
        <v>0</v>
      </c>
    </row>
    <row r="157" spans="2:15" s="28" customFormat="1" ht="16.5" x14ac:dyDescent="0.25">
      <c r="B157" s="38">
        <f>'Local Flexibility provision'!A159</f>
        <v>0</v>
      </c>
      <c r="C157" s="38">
        <f>'Local Flexibility provision'!B159</f>
        <v>0</v>
      </c>
      <c r="D157" s="38">
        <f>'Local Flexibility provision'!C159</f>
        <v>0</v>
      </c>
      <c r="E157" s="39">
        <f>'Local Flexibility provision'!D159</f>
        <v>0</v>
      </c>
      <c r="F157" s="40">
        <f>'Local Flexibility provision'!E159</f>
        <v>0</v>
      </c>
      <c r="G157" s="38">
        <f>'Local Flexibility provision'!T159</f>
        <v>0</v>
      </c>
      <c r="H157" s="93">
        <f>'Local Flexibility provision'!F159</f>
        <v>0</v>
      </c>
      <c r="I157" s="40">
        <f>'Local Flexibility provision'!G159</f>
        <v>0</v>
      </c>
      <c r="J157" s="40">
        <f>'Local Flexibility provision'!S159</f>
        <v>0</v>
      </c>
      <c r="K157" s="41">
        <f>'Local Flexibility provision'!BC159*'Local Flexibility provision'!Q159</f>
        <v>0</v>
      </c>
      <c r="L157" s="41">
        <f>'Local Flexibility provision'!X159</f>
        <v>0</v>
      </c>
      <c r="M157" s="41">
        <f t="shared" si="4"/>
        <v>0</v>
      </c>
      <c r="N157" s="41">
        <f>'Local Flexibility provision'!Y159</f>
        <v>0</v>
      </c>
      <c r="O157" s="41">
        <f t="shared" si="5"/>
        <v>0</v>
      </c>
    </row>
    <row r="158" spans="2:15" s="28" customFormat="1" ht="16.5" x14ac:dyDescent="0.25">
      <c r="B158" s="38">
        <f>'Local Flexibility provision'!A160</f>
        <v>0</v>
      </c>
      <c r="C158" s="38">
        <f>'Local Flexibility provision'!B160</f>
        <v>0</v>
      </c>
      <c r="D158" s="38">
        <f>'Local Flexibility provision'!C160</f>
        <v>0</v>
      </c>
      <c r="E158" s="39">
        <f>'Local Flexibility provision'!D160</f>
        <v>0</v>
      </c>
      <c r="F158" s="40">
        <f>'Local Flexibility provision'!E160</f>
        <v>0</v>
      </c>
      <c r="G158" s="38">
        <f>'Local Flexibility provision'!T160</f>
        <v>0</v>
      </c>
      <c r="H158" s="93">
        <f>'Local Flexibility provision'!F160</f>
        <v>0</v>
      </c>
      <c r="I158" s="40">
        <f>'Local Flexibility provision'!G160</f>
        <v>0</v>
      </c>
      <c r="J158" s="40">
        <f>'Local Flexibility provision'!S160</f>
        <v>0</v>
      </c>
      <c r="K158" s="41">
        <f>'Local Flexibility provision'!BC160*'Local Flexibility provision'!Q160</f>
        <v>0</v>
      </c>
      <c r="L158" s="41">
        <f>'Local Flexibility provision'!X160</f>
        <v>0</v>
      </c>
      <c r="M158" s="41">
        <f t="shared" si="4"/>
        <v>0</v>
      </c>
      <c r="N158" s="41">
        <f>'Local Flexibility provision'!Y160</f>
        <v>0</v>
      </c>
      <c r="O158" s="41">
        <f t="shared" si="5"/>
        <v>0</v>
      </c>
    </row>
    <row r="159" spans="2:15" s="28" customFormat="1" ht="16.5" x14ac:dyDescent="0.25">
      <c r="B159" s="38">
        <f>'Local Flexibility provision'!A161</f>
        <v>0</v>
      </c>
      <c r="C159" s="38">
        <f>'Local Flexibility provision'!B161</f>
        <v>0</v>
      </c>
      <c r="D159" s="38">
        <f>'Local Flexibility provision'!C161</f>
        <v>0</v>
      </c>
      <c r="E159" s="39">
        <f>'Local Flexibility provision'!D161</f>
        <v>0</v>
      </c>
      <c r="F159" s="40">
        <f>'Local Flexibility provision'!E161</f>
        <v>0</v>
      </c>
      <c r="G159" s="38">
        <f>'Local Flexibility provision'!T161</f>
        <v>0</v>
      </c>
      <c r="H159" s="93">
        <f>'Local Flexibility provision'!F161</f>
        <v>0</v>
      </c>
      <c r="I159" s="40">
        <f>'Local Flexibility provision'!G161</f>
        <v>0</v>
      </c>
      <c r="J159" s="40">
        <f>'Local Flexibility provision'!S161</f>
        <v>0</v>
      </c>
      <c r="K159" s="41">
        <f>'Local Flexibility provision'!BC161*'Local Flexibility provision'!Q161</f>
        <v>0</v>
      </c>
      <c r="L159" s="41">
        <f>'Local Flexibility provision'!X161</f>
        <v>0</v>
      </c>
      <c r="M159" s="41">
        <f t="shared" si="4"/>
        <v>0</v>
      </c>
      <c r="N159" s="41">
        <f>'Local Flexibility provision'!Y161</f>
        <v>0</v>
      </c>
      <c r="O159" s="41">
        <f t="shared" si="5"/>
        <v>0</v>
      </c>
    </row>
    <row r="160" spans="2:15" s="28" customFormat="1" ht="16.5" x14ac:dyDescent="0.25">
      <c r="B160" s="38">
        <f>'Local Flexibility provision'!A162</f>
        <v>0</v>
      </c>
      <c r="C160" s="38">
        <f>'Local Flexibility provision'!B162</f>
        <v>0</v>
      </c>
      <c r="D160" s="38">
        <f>'Local Flexibility provision'!C162</f>
        <v>0</v>
      </c>
      <c r="E160" s="39">
        <f>'Local Flexibility provision'!D162</f>
        <v>0</v>
      </c>
      <c r="F160" s="40">
        <f>'Local Flexibility provision'!E162</f>
        <v>0</v>
      </c>
      <c r="G160" s="38">
        <f>'Local Flexibility provision'!T162</f>
        <v>0</v>
      </c>
      <c r="H160" s="93">
        <f>'Local Flexibility provision'!F162</f>
        <v>0</v>
      </c>
      <c r="I160" s="40">
        <f>'Local Flexibility provision'!G162</f>
        <v>0</v>
      </c>
      <c r="J160" s="40">
        <f>'Local Flexibility provision'!S162</f>
        <v>0</v>
      </c>
      <c r="K160" s="41">
        <f>'Local Flexibility provision'!BC162*'Local Flexibility provision'!Q162</f>
        <v>0</v>
      </c>
      <c r="L160" s="41">
        <f>'Local Flexibility provision'!X162</f>
        <v>0</v>
      </c>
      <c r="M160" s="41">
        <f t="shared" si="4"/>
        <v>0</v>
      </c>
      <c r="N160" s="41">
        <f>'Local Flexibility provision'!Y162</f>
        <v>0</v>
      </c>
      <c r="O160" s="41">
        <f t="shared" si="5"/>
        <v>0</v>
      </c>
    </row>
    <row r="161" spans="2:15" s="28" customFormat="1" ht="16.5" x14ac:dyDescent="0.25">
      <c r="B161" s="38">
        <f>'Local Flexibility provision'!A163</f>
        <v>0</v>
      </c>
      <c r="C161" s="38">
        <f>'Local Flexibility provision'!B163</f>
        <v>0</v>
      </c>
      <c r="D161" s="38">
        <f>'Local Flexibility provision'!C163</f>
        <v>0</v>
      </c>
      <c r="E161" s="39">
        <f>'Local Flexibility provision'!D163</f>
        <v>0</v>
      </c>
      <c r="F161" s="40">
        <f>'Local Flexibility provision'!E163</f>
        <v>0</v>
      </c>
      <c r="G161" s="38">
        <f>'Local Flexibility provision'!T163</f>
        <v>0</v>
      </c>
      <c r="H161" s="93">
        <f>'Local Flexibility provision'!F163</f>
        <v>0</v>
      </c>
      <c r="I161" s="40">
        <f>'Local Flexibility provision'!G163</f>
        <v>0</v>
      </c>
      <c r="J161" s="40">
        <f>'Local Flexibility provision'!S163</f>
        <v>0</v>
      </c>
      <c r="K161" s="41">
        <f>'Local Flexibility provision'!BC163*'Local Flexibility provision'!Q163</f>
        <v>0</v>
      </c>
      <c r="L161" s="41">
        <f>'Local Flexibility provision'!X163</f>
        <v>0</v>
      </c>
      <c r="M161" s="41">
        <f t="shared" si="4"/>
        <v>0</v>
      </c>
      <c r="N161" s="41">
        <f>'Local Flexibility provision'!Y163</f>
        <v>0</v>
      </c>
      <c r="O161" s="41">
        <f t="shared" si="5"/>
        <v>0</v>
      </c>
    </row>
    <row r="162" spans="2:15" s="28" customFormat="1" ht="16.5" x14ac:dyDescent="0.25">
      <c r="B162" s="38">
        <f>'Local Flexibility provision'!A164</f>
        <v>0</v>
      </c>
      <c r="C162" s="38">
        <f>'Local Flexibility provision'!B164</f>
        <v>0</v>
      </c>
      <c r="D162" s="38">
        <f>'Local Flexibility provision'!C164</f>
        <v>0</v>
      </c>
      <c r="E162" s="39">
        <f>'Local Flexibility provision'!D164</f>
        <v>0</v>
      </c>
      <c r="F162" s="40">
        <f>'Local Flexibility provision'!E164</f>
        <v>0</v>
      </c>
      <c r="G162" s="38">
        <f>'Local Flexibility provision'!T164</f>
        <v>0</v>
      </c>
      <c r="H162" s="93">
        <f>'Local Flexibility provision'!F164</f>
        <v>0</v>
      </c>
      <c r="I162" s="40">
        <f>'Local Flexibility provision'!G164</f>
        <v>0</v>
      </c>
      <c r="J162" s="40">
        <f>'Local Flexibility provision'!S164</f>
        <v>0</v>
      </c>
      <c r="K162" s="41">
        <f>'Local Flexibility provision'!BC164*'Local Flexibility provision'!Q164</f>
        <v>0</v>
      </c>
      <c r="L162" s="41">
        <f>'Local Flexibility provision'!X164</f>
        <v>0</v>
      </c>
      <c r="M162" s="41">
        <f t="shared" si="4"/>
        <v>0</v>
      </c>
      <c r="N162" s="41">
        <f>'Local Flexibility provision'!Y164</f>
        <v>0</v>
      </c>
      <c r="O162" s="41">
        <f t="shared" si="5"/>
        <v>0</v>
      </c>
    </row>
    <row r="163" spans="2:15" s="28" customFormat="1" ht="16.5" x14ac:dyDescent="0.25">
      <c r="B163" s="38">
        <f>'Local Flexibility provision'!A165</f>
        <v>0</v>
      </c>
      <c r="C163" s="38">
        <f>'Local Flexibility provision'!B165</f>
        <v>0</v>
      </c>
      <c r="D163" s="38">
        <f>'Local Flexibility provision'!C165</f>
        <v>0</v>
      </c>
      <c r="E163" s="39">
        <f>'Local Flexibility provision'!D165</f>
        <v>0</v>
      </c>
      <c r="F163" s="40">
        <f>'Local Flexibility provision'!E165</f>
        <v>0</v>
      </c>
      <c r="G163" s="38">
        <f>'Local Flexibility provision'!T165</f>
        <v>0</v>
      </c>
      <c r="H163" s="93">
        <f>'Local Flexibility provision'!F165</f>
        <v>0</v>
      </c>
      <c r="I163" s="40">
        <f>'Local Flexibility provision'!G165</f>
        <v>0</v>
      </c>
      <c r="J163" s="40">
        <f>'Local Flexibility provision'!S165</f>
        <v>0</v>
      </c>
      <c r="K163" s="41">
        <f>'Local Flexibility provision'!BC165*'Local Flexibility provision'!Q165</f>
        <v>0</v>
      </c>
      <c r="L163" s="41">
        <f>'Local Flexibility provision'!X165</f>
        <v>0</v>
      </c>
      <c r="M163" s="41">
        <f t="shared" si="4"/>
        <v>0</v>
      </c>
      <c r="N163" s="41">
        <f>'Local Flexibility provision'!Y165</f>
        <v>0</v>
      </c>
      <c r="O163" s="41">
        <f t="shared" si="5"/>
        <v>0</v>
      </c>
    </row>
    <row r="164" spans="2:15" s="28" customFormat="1" ht="16.5" x14ac:dyDescent="0.25">
      <c r="B164" s="38">
        <f>'Local Flexibility provision'!A166</f>
        <v>0</v>
      </c>
      <c r="C164" s="38">
        <f>'Local Flexibility provision'!B166</f>
        <v>0</v>
      </c>
      <c r="D164" s="38">
        <f>'Local Flexibility provision'!C166</f>
        <v>0</v>
      </c>
      <c r="E164" s="39">
        <f>'Local Flexibility provision'!D166</f>
        <v>0</v>
      </c>
      <c r="F164" s="40">
        <f>'Local Flexibility provision'!E166</f>
        <v>0</v>
      </c>
      <c r="G164" s="38">
        <f>'Local Flexibility provision'!T166</f>
        <v>0</v>
      </c>
      <c r="H164" s="93">
        <f>'Local Flexibility provision'!F166</f>
        <v>0</v>
      </c>
      <c r="I164" s="40">
        <f>'Local Flexibility provision'!G166</f>
        <v>0</v>
      </c>
      <c r="J164" s="40">
        <f>'Local Flexibility provision'!S166</f>
        <v>0</v>
      </c>
      <c r="K164" s="41">
        <f>'Local Flexibility provision'!BC166*'Local Flexibility provision'!Q166</f>
        <v>0</v>
      </c>
      <c r="L164" s="41">
        <f>'Local Flexibility provision'!X166</f>
        <v>0</v>
      </c>
      <c r="M164" s="41">
        <f t="shared" si="4"/>
        <v>0</v>
      </c>
      <c r="N164" s="41">
        <f>'Local Flexibility provision'!Y166</f>
        <v>0</v>
      </c>
      <c r="O164" s="41">
        <f t="shared" si="5"/>
        <v>0</v>
      </c>
    </row>
    <row r="165" spans="2:15" s="28" customFormat="1" ht="16.5" x14ac:dyDescent="0.25">
      <c r="B165" s="38">
        <f>'Local Flexibility provision'!A167</f>
        <v>0</v>
      </c>
      <c r="C165" s="38">
        <f>'Local Flexibility provision'!B167</f>
        <v>0</v>
      </c>
      <c r="D165" s="38">
        <f>'Local Flexibility provision'!C167</f>
        <v>0</v>
      </c>
      <c r="E165" s="39">
        <f>'Local Flexibility provision'!D167</f>
        <v>0</v>
      </c>
      <c r="F165" s="40">
        <f>'Local Flexibility provision'!E167</f>
        <v>0</v>
      </c>
      <c r="G165" s="38">
        <f>'Local Flexibility provision'!T167</f>
        <v>0</v>
      </c>
      <c r="H165" s="93">
        <f>'Local Flexibility provision'!F167</f>
        <v>0</v>
      </c>
      <c r="I165" s="40">
        <f>'Local Flexibility provision'!G167</f>
        <v>0</v>
      </c>
      <c r="J165" s="40">
        <f>'Local Flexibility provision'!S167</f>
        <v>0</v>
      </c>
      <c r="K165" s="41">
        <f>'Local Flexibility provision'!BC167*'Local Flexibility provision'!Q167</f>
        <v>0</v>
      </c>
      <c r="L165" s="41">
        <f>'Local Flexibility provision'!X167</f>
        <v>0</v>
      </c>
      <c r="M165" s="41">
        <f t="shared" si="4"/>
        <v>0</v>
      </c>
      <c r="N165" s="41">
        <f>'Local Flexibility provision'!Y167</f>
        <v>0</v>
      </c>
      <c r="O165" s="41">
        <f t="shared" si="5"/>
        <v>0</v>
      </c>
    </row>
    <row r="166" spans="2:15" s="28" customFormat="1" ht="16.5" x14ac:dyDescent="0.25">
      <c r="B166" s="38">
        <f>'Local Flexibility provision'!A168</f>
        <v>0</v>
      </c>
      <c r="C166" s="38">
        <f>'Local Flexibility provision'!B168</f>
        <v>0</v>
      </c>
      <c r="D166" s="38">
        <f>'Local Flexibility provision'!C168</f>
        <v>0</v>
      </c>
      <c r="E166" s="39">
        <f>'Local Flexibility provision'!D168</f>
        <v>0</v>
      </c>
      <c r="F166" s="40">
        <f>'Local Flexibility provision'!E168</f>
        <v>0</v>
      </c>
      <c r="G166" s="38">
        <f>'Local Flexibility provision'!T168</f>
        <v>0</v>
      </c>
      <c r="H166" s="93">
        <f>'Local Flexibility provision'!F168</f>
        <v>0</v>
      </c>
      <c r="I166" s="40">
        <f>'Local Flexibility provision'!G168</f>
        <v>0</v>
      </c>
      <c r="J166" s="40">
        <f>'Local Flexibility provision'!S168</f>
        <v>0</v>
      </c>
      <c r="K166" s="41">
        <f>'Local Flexibility provision'!BC168*'Local Flexibility provision'!Q168</f>
        <v>0</v>
      </c>
      <c r="L166" s="41">
        <f>'Local Flexibility provision'!X168</f>
        <v>0</v>
      </c>
      <c r="M166" s="41">
        <f t="shared" si="4"/>
        <v>0</v>
      </c>
      <c r="N166" s="41">
        <f>'Local Flexibility provision'!Y168</f>
        <v>0</v>
      </c>
      <c r="O166" s="41">
        <f t="shared" si="5"/>
        <v>0</v>
      </c>
    </row>
    <row r="167" spans="2:15" s="28" customFormat="1" ht="16.5" x14ac:dyDescent="0.25">
      <c r="B167" s="38">
        <f>'Local Flexibility provision'!A169</f>
        <v>0</v>
      </c>
      <c r="C167" s="38">
        <f>'Local Flexibility provision'!B169</f>
        <v>0</v>
      </c>
      <c r="D167" s="38">
        <f>'Local Flexibility provision'!C169</f>
        <v>0</v>
      </c>
      <c r="E167" s="39">
        <f>'Local Flexibility provision'!D169</f>
        <v>0</v>
      </c>
      <c r="F167" s="40">
        <f>'Local Flexibility provision'!E169</f>
        <v>0</v>
      </c>
      <c r="G167" s="38">
        <f>'Local Flexibility provision'!T169</f>
        <v>0</v>
      </c>
      <c r="H167" s="93">
        <f>'Local Flexibility provision'!F169</f>
        <v>0</v>
      </c>
      <c r="I167" s="40">
        <f>'Local Flexibility provision'!G169</f>
        <v>0</v>
      </c>
      <c r="J167" s="40">
        <f>'Local Flexibility provision'!S169</f>
        <v>0</v>
      </c>
      <c r="K167" s="41">
        <f>'Local Flexibility provision'!BC169*'Local Flexibility provision'!Q169</f>
        <v>0</v>
      </c>
      <c r="L167" s="41">
        <f>'Local Flexibility provision'!X169</f>
        <v>0</v>
      </c>
      <c r="M167" s="41">
        <f t="shared" si="4"/>
        <v>0</v>
      </c>
      <c r="N167" s="41">
        <f>'Local Flexibility provision'!Y169</f>
        <v>0</v>
      </c>
      <c r="O167" s="41">
        <f t="shared" si="5"/>
        <v>0</v>
      </c>
    </row>
    <row r="168" spans="2:15" s="28" customFormat="1" ht="16.5" x14ac:dyDescent="0.25">
      <c r="B168" s="38">
        <f>'Local Flexibility provision'!A170</f>
        <v>0</v>
      </c>
      <c r="C168" s="38">
        <f>'Local Flexibility provision'!B170</f>
        <v>0</v>
      </c>
      <c r="D168" s="38">
        <f>'Local Flexibility provision'!C170</f>
        <v>0</v>
      </c>
      <c r="E168" s="39">
        <f>'Local Flexibility provision'!D170</f>
        <v>0</v>
      </c>
      <c r="F168" s="40">
        <f>'Local Flexibility provision'!E170</f>
        <v>0</v>
      </c>
      <c r="G168" s="38">
        <f>'Local Flexibility provision'!T170</f>
        <v>0</v>
      </c>
      <c r="H168" s="93">
        <f>'Local Flexibility provision'!F170</f>
        <v>0</v>
      </c>
      <c r="I168" s="40">
        <f>'Local Flexibility provision'!G170</f>
        <v>0</v>
      </c>
      <c r="J168" s="40">
        <f>'Local Flexibility provision'!S170</f>
        <v>0</v>
      </c>
      <c r="K168" s="41">
        <f>'Local Flexibility provision'!BC170*'Local Flexibility provision'!Q170</f>
        <v>0</v>
      </c>
      <c r="L168" s="41">
        <f>'Local Flexibility provision'!X170</f>
        <v>0</v>
      </c>
      <c r="M168" s="41">
        <f t="shared" si="4"/>
        <v>0</v>
      </c>
      <c r="N168" s="41">
        <f>'Local Flexibility provision'!Y170</f>
        <v>0</v>
      </c>
      <c r="O168" s="41">
        <f t="shared" si="5"/>
        <v>0</v>
      </c>
    </row>
    <row r="169" spans="2:15" s="28" customFormat="1" ht="16.5" x14ac:dyDescent="0.25">
      <c r="B169" s="38">
        <f>'Local Flexibility provision'!A171</f>
        <v>0</v>
      </c>
      <c r="C169" s="38">
        <f>'Local Flexibility provision'!B171</f>
        <v>0</v>
      </c>
      <c r="D169" s="38">
        <f>'Local Flexibility provision'!C171</f>
        <v>0</v>
      </c>
      <c r="E169" s="39">
        <f>'Local Flexibility provision'!D171</f>
        <v>0</v>
      </c>
      <c r="F169" s="40">
        <f>'Local Flexibility provision'!E171</f>
        <v>0</v>
      </c>
      <c r="G169" s="38">
        <f>'Local Flexibility provision'!T171</f>
        <v>0</v>
      </c>
      <c r="H169" s="93">
        <f>'Local Flexibility provision'!F171</f>
        <v>0</v>
      </c>
      <c r="I169" s="40">
        <f>'Local Flexibility provision'!G171</f>
        <v>0</v>
      </c>
      <c r="J169" s="40">
        <f>'Local Flexibility provision'!S171</f>
        <v>0</v>
      </c>
      <c r="K169" s="41">
        <f>'Local Flexibility provision'!BC171*'Local Flexibility provision'!Q171</f>
        <v>0</v>
      </c>
      <c r="L169" s="41">
        <f>'Local Flexibility provision'!X171</f>
        <v>0</v>
      </c>
      <c r="M169" s="41">
        <f t="shared" si="4"/>
        <v>0</v>
      </c>
      <c r="N169" s="41">
        <f>'Local Flexibility provision'!Y171</f>
        <v>0</v>
      </c>
      <c r="O169" s="41">
        <f t="shared" si="5"/>
        <v>0</v>
      </c>
    </row>
    <row r="170" spans="2:15" s="28" customFormat="1" ht="16.5" x14ac:dyDescent="0.25">
      <c r="B170" s="38">
        <f>'Local Flexibility provision'!A172</f>
        <v>0</v>
      </c>
      <c r="C170" s="38">
        <f>'Local Flexibility provision'!B172</f>
        <v>0</v>
      </c>
      <c r="D170" s="38">
        <f>'Local Flexibility provision'!C172</f>
        <v>0</v>
      </c>
      <c r="E170" s="39">
        <f>'Local Flexibility provision'!D172</f>
        <v>0</v>
      </c>
      <c r="F170" s="40">
        <f>'Local Flexibility provision'!E172</f>
        <v>0</v>
      </c>
      <c r="G170" s="38">
        <f>'Local Flexibility provision'!T172</f>
        <v>0</v>
      </c>
      <c r="H170" s="93">
        <f>'Local Flexibility provision'!F172</f>
        <v>0</v>
      </c>
      <c r="I170" s="40">
        <f>'Local Flexibility provision'!G172</f>
        <v>0</v>
      </c>
      <c r="J170" s="40">
        <f>'Local Flexibility provision'!S172</f>
        <v>0</v>
      </c>
      <c r="K170" s="41">
        <f>'Local Flexibility provision'!BC172*'Local Flexibility provision'!Q172</f>
        <v>0</v>
      </c>
      <c r="L170" s="41">
        <f>'Local Flexibility provision'!X172</f>
        <v>0</v>
      </c>
      <c r="M170" s="41">
        <f t="shared" si="4"/>
        <v>0</v>
      </c>
      <c r="N170" s="41">
        <f>'Local Flexibility provision'!Y172</f>
        <v>0</v>
      </c>
      <c r="O170" s="41">
        <f t="shared" si="5"/>
        <v>0</v>
      </c>
    </row>
    <row r="171" spans="2:15" s="28" customFormat="1" ht="16.5" x14ac:dyDescent="0.25">
      <c r="B171" s="38">
        <f>'Local Flexibility provision'!A173</f>
        <v>0</v>
      </c>
      <c r="C171" s="38">
        <f>'Local Flexibility provision'!B173</f>
        <v>0</v>
      </c>
      <c r="D171" s="38">
        <f>'Local Flexibility provision'!C173</f>
        <v>0</v>
      </c>
      <c r="E171" s="39">
        <f>'Local Flexibility provision'!D173</f>
        <v>0</v>
      </c>
      <c r="F171" s="40">
        <f>'Local Flexibility provision'!E173</f>
        <v>0</v>
      </c>
      <c r="G171" s="38">
        <f>'Local Flexibility provision'!T173</f>
        <v>0</v>
      </c>
      <c r="H171" s="93">
        <f>'Local Flexibility provision'!F173</f>
        <v>0</v>
      </c>
      <c r="I171" s="40">
        <f>'Local Flexibility provision'!G173</f>
        <v>0</v>
      </c>
      <c r="J171" s="40">
        <f>'Local Flexibility provision'!S173</f>
        <v>0</v>
      </c>
      <c r="K171" s="41">
        <f>'Local Flexibility provision'!BC173*'Local Flexibility provision'!Q173</f>
        <v>0</v>
      </c>
      <c r="L171" s="41">
        <f>'Local Flexibility provision'!X173</f>
        <v>0</v>
      </c>
      <c r="M171" s="41">
        <f t="shared" si="4"/>
        <v>0</v>
      </c>
      <c r="N171" s="41">
        <f>'Local Flexibility provision'!Y173</f>
        <v>0</v>
      </c>
      <c r="O171" s="41">
        <f t="shared" si="5"/>
        <v>0</v>
      </c>
    </row>
    <row r="172" spans="2:15" s="28" customFormat="1" ht="16.5" x14ac:dyDescent="0.25">
      <c r="B172" s="38">
        <f>'Local Flexibility provision'!A174</f>
        <v>0</v>
      </c>
      <c r="C172" s="38">
        <f>'Local Flexibility provision'!B174</f>
        <v>0</v>
      </c>
      <c r="D172" s="38">
        <f>'Local Flexibility provision'!C174</f>
        <v>0</v>
      </c>
      <c r="E172" s="39">
        <f>'Local Flexibility provision'!D174</f>
        <v>0</v>
      </c>
      <c r="F172" s="40">
        <f>'Local Flexibility provision'!E174</f>
        <v>0</v>
      </c>
      <c r="G172" s="38">
        <f>'Local Flexibility provision'!T174</f>
        <v>0</v>
      </c>
      <c r="H172" s="93">
        <f>'Local Flexibility provision'!F174</f>
        <v>0</v>
      </c>
      <c r="I172" s="40">
        <f>'Local Flexibility provision'!G174</f>
        <v>0</v>
      </c>
      <c r="J172" s="40">
        <f>'Local Flexibility provision'!S174</f>
        <v>0</v>
      </c>
      <c r="K172" s="41">
        <f>'Local Flexibility provision'!BC174*'Local Flexibility provision'!Q174</f>
        <v>0</v>
      </c>
      <c r="L172" s="41">
        <f>'Local Flexibility provision'!X174</f>
        <v>0</v>
      </c>
      <c r="M172" s="41">
        <f t="shared" si="4"/>
        <v>0</v>
      </c>
      <c r="N172" s="41">
        <f>'Local Flexibility provision'!Y174</f>
        <v>0</v>
      </c>
      <c r="O172" s="41">
        <f t="shared" si="5"/>
        <v>0</v>
      </c>
    </row>
    <row r="173" spans="2:15" s="28" customFormat="1" ht="16.5" x14ac:dyDescent="0.25">
      <c r="B173" s="38">
        <f>'Local Flexibility provision'!A175</f>
        <v>0</v>
      </c>
      <c r="C173" s="38">
        <f>'Local Flexibility provision'!B175</f>
        <v>0</v>
      </c>
      <c r="D173" s="38">
        <f>'Local Flexibility provision'!C175</f>
        <v>0</v>
      </c>
      <c r="E173" s="39">
        <f>'Local Flexibility provision'!D175</f>
        <v>0</v>
      </c>
      <c r="F173" s="40">
        <f>'Local Flexibility provision'!E175</f>
        <v>0</v>
      </c>
      <c r="G173" s="38">
        <f>'Local Flexibility provision'!T175</f>
        <v>0</v>
      </c>
      <c r="H173" s="93">
        <f>'Local Flexibility provision'!F175</f>
        <v>0</v>
      </c>
      <c r="I173" s="40">
        <f>'Local Flexibility provision'!G175</f>
        <v>0</v>
      </c>
      <c r="J173" s="40">
        <f>'Local Flexibility provision'!S175</f>
        <v>0</v>
      </c>
      <c r="K173" s="41">
        <f>'Local Flexibility provision'!BC175*'Local Flexibility provision'!Q175</f>
        <v>0</v>
      </c>
      <c r="L173" s="41">
        <f>'Local Flexibility provision'!X175</f>
        <v>0</v>
      </c>
      <c r="M173" s="41">
        <f t="shared" si="4"/>
        <v>0</v>
      </c>
      <c r="N173" s="41">
        <f>'Local Flexibility provision'!Y175</f>
        <v>0</v>
      </c>
      <c r="O173" s="41">
        <f t="shared" si="5"/>
        <v>0</v>
      </c>
    </row>
    <row r="174" spans="2:15" s="28" customFormat="1" ht="16.5" x14ac:dyDescent="0.25">
      <c r="B174" s="38">
        <f>'Local Flexibility provision'!A176</f>
        <v>0</v>
      </c>
      <c r="C174" s="38">
        <f>'Local Flexibility provision'!B176</f>
        <v>0</v>
      </c>
      <c r="D174" s="38">
        <f>'Local Flexibility provision'!C176</f>
        <v>0</v>
      </c>
      <c r="E174" s="39">
        <f>'Local Flexibility provision'!D176</f>
        <v>0</v>
      </c>
      <c r="F174" s="40">
        <f>'Local Flexibility provision'!E176</f>
        <v>0</v>
      </c>
      <c r="G174" s="38">
        <f>'Local Flexibility provision'!T176</f>
        <v>0</v>
      </c>
      <c r="H174" s="93">
        <f>'Local Flexibility provision'!F176</f>
        <v>0</v>
      </c>
      <c r="I174" s="40">
        <f>'Local Flexibility provision'!G176</f>
        <v>0</v>
      </c>
      <c r="J174" s="40">
        <f>'Local Flexibility provision'!S176</f>
        <v>0</v>
      </c>
      <c r="K174" s="41">
        <f>'Local Flexibility provision'!BC176*'Local Flexibility provision'!Q176</f>
        <v>0</v>
      </c>
      <c r="L174" s="41">
        <f>'Local Flexibility provision'!X176</f>
        <v>0</v>
      </c>
      <c r="M174" s="41">
        <f t="shared" si="4"/>
        <v>0</v>
      </c>
      <c r="N174" s="41">
        <f>'Local Flexibility provision'!Y176</f>
        <v>0</v>
      </c>
      <c r="O174" s="41">
        <f t="shared" si="5"/>
        <v>0</v>
      </c>
    </row>
    <row r="175" spans="2:15" s="28" customFormat="1" ht="16.5" x14ac:dyDescent="0.25">
      <c r="B175" s="38">
        <f>'Local Flexibility provision'!A177</f>
        <v>0</v>
      </c>
      <c r="C175" s="38">
        <f>'Local Flexibility provision'!B177</f>
        <v>0</v>
      </c>
      <c r="D175" s="38">
        <f>'Local Flexibility provision'!C177</f>
        <v>0</v>
      </c>
      <c r="E175" s="39">
        <f>'Local Flexibility provision'!D177</f>
        <v>0</v>
      </c>
      <c r="F175" s="40">
        <f>'Local Flexibility provision'!E177</f>
        <v>0</v>
      </c>
      <c r="G175" s="38">
        <f>'Local Flexibility provision'!T177</f>
        <v>0</v>
      </c>
      <c r="H175" s="93">
        <f>'Local Flexibility provision'!F177</f>
        <v>0</v>
      </c>
      <c r="I175" s="40">
        <f>'Local Flexibility provision'!G177</f>
        <v>0</v>
      </c>
      <c r="J175" s="40">
        <f>'Local Flexibility provision'!S177</f>
        <v>0</v>
      </c>
      <c r="K175" s="41">
        <f>'Local Flexibility provision'!BC177*'Local Flexibility provision'!Q177</f>
        <v>0</v>
      </c>
      <c r="L175" s="41">
        <f>'Local Flexibility provision'!X177</f>
        <v>0</v>
      </c>
      <c r="M175" s="41">
        <f t="shared" si="4"/>
        <v>0</v>
      </c>
      <c r="N175" s="41">
        <f>'Local Flexibility provision'!Y177</f>
        <v>0</v>
      </c>
      <c r="O175" s="41">
        <f t="shared" si="5"/>
        <v>0</v>
      </c>
    </row>
    <row r="176" spans="2:15" s="28" customFormat="1" ht="16.5" x14ac:dyDescent="0.25">
      <c r="B176" s="38">
        <f>'Local Flexibility provision'!A178</f>
        <v>0</v>
      </c>
      <c r="C176" s="38">
        <f>'Local Flexibility provision'!B178</f>
        <v>0</v>
      </c>
      <c r="D176" s="38">
        <f>'Local Flexibility provision'!C178</f>
        <v>0</v>
      </c>
      <c r="E176" s="39">
        <f>'Local Flexibility provision'!D178</f>
        <v>0</v>
      </c>
      <c r="F176" s="40">
        <f>'Local Flexibility provision'!E178</f>
        <v>0</v>
      </c>
      <c r="G176" s="38">
        <f>'Local Flexibility provision'!T178</f>
        <v>0</v>
      </c>
      <c r="H176" s="93">
        <f>'Local Flexibility provision'!F178</f>
        <v>0</v>
      </c>
      <c r="I176" s="40">
        <f>'Local Flexibility provision'!G178</f>
        <v>0</v>
      </c>
      <c r="J176" s="40">
        <f>'Local Flexibility provision'!S178</f>
        <v>0</v>
      </c>
      <c r="K176" s="41">
        <f>'Local Flexibility provision'!BC178*'Local Flexibility provision'!Q178</f>
        <v>0</v>
      </c>
      <c r="L176" s="41">
        <f>'Local Flexibility provision'!X178</f>
        <v>0</v>
      </c>
      <c r="M176" s="41">
        <f t="shared" si="4"/>
        <v>0</v>
      </c>
      <c r="N176" s="41">
        <f>'Local Flexibility provision'!Y178</f>
        <v>0</v>
      </c>
      <c r="O176" s="41">
        <f t="shared" si="5"/>
        <v>0</v>
      </c>
    </row>
    <row r="177" spans="2:15" s="28" customFormat="1" ht="16.5" x14ac:dyDescent="0.25">
      <c r="B177" s="38">
        <f>'Local Flexibility provision'!A179</f>
        <v>0</v>
      </c>
      <c r="C177" s="38">
        <f>'Local Flexibility provision'!B179</f>
        <v>0</v>
      </c>
      <c r="D177" s="38">
        <f>'Local Flexibility provision'!C179</f>
        <v>0</v>
      </c>
      <c r="E177" s="39">
        <f>'Local Flexibility provision'!D179</f>
        <v>0</v>
      </c>
      <c r="F177" s="40">
        <f>'Local Flexibility provision'!E179</f>
        <v>0</v>
      </c>
      <c r="G177" s="38">
        <f>'Local Flexibility provision'!T179</f>
        <v>0</v>
      </c>
      <c r="H177" s="93">
        <f>'Local Flexibility provision'!F179</f>
        <v>0</v>
      </c>
      <c r="I177" s="40">
        <f>'Local Flexibility provision'!G179</f>
        <v>0</v>
      </c>
      <c r="J177" s="40">
        <f>'Local Flexibility provision'!S179</f>
        <v>0</v>
      </c>
      <c r="K177" s="41">
        <f>'Local Flexibility provision'!BC179*'Local Flexibility provision'!Q179</f>
        <v>0</v>
      </c>
      <c r="L177" s="41">
        <f>'Local Flexibility provision'!X179</f>
        <v>0</v>
      </c>
      <c r="M177" s="41">
        <f t="shared" si="4"/>
        <v>0</v>
      </c>
      <c r="N177" s="41">
        <f>'Local Flexibility provision'!Y179</f>
        <v>0</v>
      </c>
      <c r="O177" s="41">
        <f t="shared" si="5"/>
        <v>0</v>
      </c>
    </row>
    <row r="178" spans="2:15" s="28" customFormat="1" ht="16.5" x14ac:dyDescent="0.25">
      <c r="B178" s="38">
        <f>'Local Flexibility provision'!A180</f>
        <v>0</v>
      </c>
      <c r="C178" s="38">
        <f>'Local Flexibility provision'!B180</f>
        <v>0</v>
      </c>
      <c r="D178" s="38">
        <f>'Local Flexibility provision'!C180</f>
        <v>0</v>
      </c>
      <c r="E178" s="39">
        <f>'Local Flexibility provision'!D180</f>
        <v>0</v>
      </c>
      <c r="F178" s="40">
        <f>'Local Flexibility provision'!E180</f>
        <v>0</v>
      </c>
      <c r="G178" s="38">
        <f>'Local Flexibility provision'!T180</f>
        <v>0</v>
      </c>
      <c r="H178" s="93">
        <f>'Local Flexibility provision'!F180</f>
        <v>0</v>
      </c>
      <c r="I178" s="40">
        <f>'Local Flexibility provision'!G180</f>
        <v>0</v>
      </c>
      <c r="J178" s="40">
        <f>'Local Flexibility provision'!S180</f>
        <v>0</v>
      </c>
      <c r="K178" s="41">
        <f>'Local Flexibility provision'!BC180*'Local Flexibility provision'!Q180</f>
        <v>0</v>
      </c>
      <c r="L178" s="41">
        <f>'Local Flexibility provision'!X180</f>
        <v>0</v>
      </c>
      <c r="M178" s="41">
        <f t="shared" si="4"/>
        <v>0</v>
      </c>
      <c r="N178" s="41">
        <f>'Local Flexibility provision'!Y180</f>
        <v>0</v>
      </c>
      <c r="O178" s="41">
        <f t="shared" si="5"/>
        <v>0</v>
      </c>
    </row>
    <row r="179" spans="2:15" s="28" customFormat="1" ht="16.5" x14ac:dyDescent="0.25">
      <c r="B179" s="38">
        <f>'Local Flexibility provision'!A181</f>
        <v>0</v>
      </c>
      <c r="C179" s="38">
        <f>'Local Flexibility provision'!B181</f>
        <v>0</v>
      </c>
      <c r="D179" s="38">
        <f>'Local Flexibility provision'!C181</f>
        <v>0</v>
      </c>
      <c r="E179" s="39">
        <f>'Local Flexibility provision'!D181</f>
        <v>0</v>
      </c>
      <c r="F179" s="40">
        <f>'Local Flexibility provision'!E181</f>
        <v>0</v>
      </c>
      <c r="G179" s="38">
        <f>'Local Flexibility provision'!T181</f>
        <v>0</v>
      </c>
      <c r="H179" s="93">
        <f>'Local Flexibility provision'!F181</f>
        <v>0</v>
      </c>
      <c r="I179" s="40">
        <f>'Local Flexibility provision'!G181</f>
        <v>0</v>
      </c>
      <c r="J179" s="40">
        <f>'Local Flexibility provision'!S181</f>
        <v>0</v>
      </c>
      <c r="K179" s="41">
        <f>'Local Flexibility provision'!BC181*'Local Flexibility provision'!Q181</f>
        <v>0</v>
      </c>
      <c r="L179" s="41">
        <f>'Local Flexibility provision'!X181</f>
        <v>0</v>
      </c>
      <c r="M179" s="41">
        <f t="shared" si="4"/>
        <v>0</v>
      </c>
      <c r="N179" s="41">
        <f>'Local Flexibility provision'!Y181</f>
        <v>0</v>
      </c>
      <c r="O179" s="41">
        <f t="shared" si="5"/>
        <v>0</v>
      </c>
    </row>
    <row r="180" spans="2:15" s="28" customFormat="1" ht="16.5" x14ac:dyDescent="0.25">
      <c r="B180" s="38">
        <f>'Local Flexibility provision'!A182</f>
        <v>0</v>
      </c>
      <c r="C180" s="38">
        <f>'Local Flexibility provision'!B182</f>
        <v>0</v>
      </c>
      <c r="D180" s="38">
        <f>'Local Flexibility provision'!C182</f>
        <v>0</v>
      </c>
      <c r="E180" s="39">
        <f>'Local Flexibility provision'!D182</f>
        <v>0</v>
      </c>
      <c r="F180" s="40">
        <f>'Local Flexibility provision'!E182</f>
        <v>0</v>
      </c>
      <c r="G180" s="38">
        <f>'Local Flexibility provision'!T182</f>
        <v>0</v>
      </c>
      <c r="H180" s="93">
        <f>'Local Flexibility provision'!F182</f>
        <v>0</v>
      </c>
      <c r="I180" s="40">
        <f>'Local Flexibility provision'!G182</f>
        <v>0</v>
      </c>
      <c r="J180" s="40">
        <f>'Local Flexibility provision'!S182</f>
        <v>0</v>
      </c>
      <c r="K180" s="41">
        <f>'Local Flexibility provision'!BC182*'Local Flexibility provision'!Q182</f>
        <v>0</v>
      </c>
      <c r="L180" s="41">
        <f>'Local Flexibility provision'!X182</f>
        <v>0</v>
      </c>
      <c r="M180" s="41">
        <f t="shared" si="4"/>
        <v>0</v>
      </c>
      <c r="N180" s="41">
        <f>'Local Flexibility provision'!Y182</f>
        <v>0</v>
      </c>
      <c r="O180" s="41">
        <f t="shared" si="5"/>
        <v>0</v>
      </c>
    </row>
    <row r="181" spans="2:15" s="28" customFormat="1" ht="16.5" x14ac:dyDescent="0.25">
      <c r="B181" s="38">
        <f>'Local Flexibility provision'!A183</f>
        <v>0</v>
      </c>
      <c r="C181" s="38">
        <f>'Local Flexibility provision'!B183</f>
        <v>0</v>
      </c>
      <c r="D181" s="38">
        <f>'Local Flexibility provision'!C183</f>
        <v>0</v>
      </c>
      <c r="E181" s="39">
        <f>'Local Flexibility provision'!D183</f>
        <v>0</v>
      </c>
      <c r="F181" s="40">
        <f>'Local Flexibility provision'!E183</f>
        <v>0</v>
      </c>
      <c r="G181" s="38">
        <f>'Local Flexibility provision'!T183</f>
        <v>0</v>
      </c>
      <c r="H181" s="93">
        <f>'Local Flexibility provision'!F183</f>
        <v>0</v>
      </c>
      <c r="I181" s="40">
        <f>'Local Flexibility provision'!G183</f>
        <v>0</v>
      </c>
      <c r="J181" s="40">
        <f>'Local Flexibility provision'!S183</f>
        <v>0</v>
      </c>
      <c r="K181" s="41">
        <f>'Local Flexibility provision'!BC183*'Local Flexibility provision'!Q183</f>
        <v>0</v>
      </c>
      <c r="L181" s="41">
        <f>'Local Flexibility provision'!X183</f>
        <v>0</v>
      </c>
      <c r="M181" s="41">
        <f t="shared" si="4"/>
        <v>0</v>
      </c>
      <c r="N181" s="41">
        <f>'Local Flexibility provision'!Y183</f>
        <v>0</v>
      </c>
      <c r="O181" s="41">
        <f t="shared" si="5"/>
        <v>0</v>
      </c>
    </row>
    <row r="182" spans="2:15" s="28" customFormat="1" ht="16.5" x14ac:dyDescent="0.25">
      <c r="B182" s="38">
        <f>'Local Flexibility provision'!A184</f>
        <v>0</v>
      </c>
      <c r="C182" s="38">
        <f>'Local Flexibility provision'!B184</f>
        <v>0</v>
      </c>
      <c r="D182" s="38">
        <f>'Local Flexibility provision'!C184</f>
        <v>0</v>
      </c>
      <c r="E182" s="39">
        <f>'Local Flexibility provision'!D184</f>
        <v>0</v>
      </c>
      <c r="F182" s="40">
        <f>'Local Flexibility provision'!E184</f>
        <v>0</v>
      </c>
      <c r="G182" s="38">
        <f>'Local Flexibility provision'!T184</f>
        <v>0</v>
      </c>
      <c r="H182" s="93">
        <f>'Local Flexibility provision'!F184</f>
        <v>0</v>
      </c>
      <c r="I182" s="40">
        <f>'Local Flexibility provision'!G184</f>
        <v>0</v>
      </c>
      <c r="J182" s="40">
        <f>'Local Flexibility provision'!S184</f>
        <v>0</v>
      </c>
      <c r="K182" s="41">
        <f>'Local Flexibility provision'!BC184*'Local Flexibility provision'!Q184</f>
        <v>0</v>
      </c>
      <c r="L182" s="41">
        <f>'Local Flexibility provision'!X184</f>
        <v>0</v>
      </c>
      <c r="M182" s="41">
        <f t="shared" si="4"/>
        <v>0</v>
      </c>
      <c r="N182" s="41">
        <f>'Local Flexibility provision'!Y184</f>
        <v>0</v>
      </c>
      <c r="O182" s="41">
        <f t="shared" si="5"/>
        <v>0</v>
      </c>
    </row>
    <row r="183" spans="2:15" s="28" customFormat="1" ht="16.5" x14ac:dyDescent="0.25">
      <c r="B183" s="38">
        <f>'Local Flexibility provision'!A185</f>
        <v>0</v>
      </c>
      <c r="C183" s="38">
        <f>'Local Flexibility provision'!B185</f>
        <v>0</v>
      </c>
      <c r="D183" s="38">
        <f>'Local Flexibility provision'!C185</f>
        <v>0</v>
      </c>
      <c r="E183" s="39">
        <f>'Local Flexibility provision'!D185</f>
        <v>0</v>
      </c>
      <c r="F183" s="40">
        <f>'Local Flexibility provision'!E185</f>
        <v>0</v>
      </c>
      <c r="G183" s="38">
        <f>'Local Flexibility provision'!T185</f>
        <v>0</v>
      </c>
      <c r="H183" s="93">
        <f>'Local Flexibility provision'!F185</f>
        <v>0</v>
      </c>
      <c r="I183" s="40">
        <f>'Local Flexibility provision'!G185</f>
        <v>0</v>
      </c>
      <c r="J183" s="40">
        <f>'Local Flexibility provision'!S185</f>
        <v>0</v>
      </c>
      <c r="K183" s="41">
        <f>'Local Flexibility provision'!BC185*'Local Flexibility provision'!Q185</f>
        <v>0</v>
      </c>
      <c r="L183" s="41">
        <f>'Local Flexibility provision'!X185</f>
        <v>0</v>
      </c>
      <c r="M183" s="41">
        <f t="shared" si="4"/>
        <v>0</v>
      </c>
      <c r="N183" s="41">
        <f>'Local Flexibility provision'!Y185</f>
        <v>0</v>
      </c>
      <c r="O183" s="41">
        <f t="shared" si="5"/>
        <v>0</v>
      </c>
    </row>
    <row r="184" spans="2:15" s="28" customFormat="1" ht="16.5" x14ac:dyDescent="0.25">
      <c r="B184" s="38">
        <f>'Local Flexibility provision'!A186</f>
        <v>0</v>
      </c>
      <c r="C184" s="38">
        <f>'Local Flexibility provision'!B186</f>
        <v>0</v>
      </c>
      <c r="D184" s="38">
        <f>'Local Flexibility provision'!C186</f>
        <v>0</v>
      </c>
      <c r="E184" s="39">
        <f>'Local Flexibility provision'!D186</f>
        <v>0</v>
      </c>
      <c r="F184" s="40">
        <f>'Local Flexibility provision'!E186</f>
        <v>0</v>
      </c>
      <c r="G184" s="38">
        <f>'Local Flexibility provision'!T186</f>
        <v>0</v>
      </c>
      <c r="H184" s="93">
        <f>'Local Flexibility provision'!F186</f>
        <v>0</v>
      </c>
      <c r="I184" s="40">
        <f>'Local Flexibility provision'!G186</f>
        <v>0</v>
      </c>
      <c r="J184" s="40">
        <f>'Local Flexibility provision'!S186</f>
        <v>0</v>
      </c>
      <c r="K184" s="41">
        <f>'Local Flexibility provision'!BC186*'Local Flexibility provision'!Q186</f>
        <v>0</v>
      </c>
      <c r="L184" s="41">
        <f>'Local Flexibility provision'!X186</f>
        <v>0</v>
      </c>
      <c r="M184" s="41">
        <f t="shared" si="4"/>
        <v>0</v>
      </c>
      <c r="N184" s="41">
        <f>'Local Flexibility provision'!Y186</f>
        <v>0</v>
      </c>
      <c r="O184" s="41">
        <f t="shared" si="5"/>
        <v>0</v>
      </c>
    </row>
    <row r="185" spans="2:15" s="28" customFormat="1" ht="16.5" x14ac:dyDescent="0.25">
      <c r="B185" s="38">
        <f>'Local Flexibility provision'!A187</f>
        <v>0</v>
      </c>
      <c r="C185" s="38">
        <f>'Local Flexibility provision'!B187</f>
        <v>0</v>
      </c>
      <c r="D185" s="38">
        <f>'Local Flexibility provision'!C187</f>
        <v>0</v>
      </c>
      <c r="E185" s="39">
        <f>'Local Flexibility provision'!D187</f>
        <v>0</v>
      </c>
      <c r="F185" s="40">
        <f>'Local Flexibility provision'!E187</f>
        <v>0</v>
      </c>
      <c r="G185" s="38">
        <f>'Local Flexibility provision'!T187</f>
        <v>0</v>
      </c>
      <c r="H185" s="93">
        <f>'Local Flexibility provision'!F187</f>
        <v>0</v>
      </c>
      <c r="I185" s="40">
        <f>'Local Flexibility provision'!G187</f>
        <v>0</v>
      </c>
      <c r="J185" s="40">
        <f>'Local Flexibility provision'!S187</f>
        <v>0</v>
      </c>
      <c r="K185" s="41">
        <f>'Local Flexibility provision'!BC187*'Local Flexibility provision'!Q187</f>
        <v>0</v>
      </c>
      <c r="L185" s="41">
        <f>'Local Flexibility provision'!X187</f>
        <v>0</v>
      </c>
      <c r="M185" s="41">
        <f t="shared" si="4"/>
        <v>0</v>
      </c>
      <c r="N185" s="41">
        <f>'Local Flexibility provision'!Y187</f>
        <v>0</v>
      </c>
      <c r="O185" s="41">
        <f t="shared" si="5"/>
        <v>0</v>
      </c>
    </row>
    <row r="186" spans="2:15" s="28" customFormat="1" ht="16.5" x14ac:dyDescent="0.25">
      <c r="B186" s="38">
        <f>'Local Flexibility provision'!A188</f>
        <v>0</v>
      </c>
      <c r="C186" s="38">
        <f>'Local Flexibility provision'!B188</f>
        <v>0</v>
      </c>
      <c r="D186" s="38">
        <f>'Local Flexibility provision'!C188</f>
        <v>0</v>
      </c>
      <c r="E186" s="39">
        <f>'Local Flexibility provision'!D188</f>
        <v>0</v>
      </c>
      <c r="F186" s="40">
        <f>'Local Flexibility provision'!E188</f>
        <v>0</v>
      </c>
      <c r="G186" s="38">
        <f>'Local Flexibility provision'!T188</f>
        <v>0</v>
      </c>
      <c r="H186" s="93">
        <f>'Local Flexibility provision'!F188</f>
        <v>0</v>
      </c>
      <c r="I186" s="40">
        <f>'Local Flexibility provision'!G188</f>
        <v>0</v>
      </c>
      <c r="J186" s="40">
        <f>'Local Flexibility provision'!S188</f>
        <v>0</v>
      </c>
      <c r="K186" s="41">
        <f>'Local Flexibility provision'!BC188*'Local Flexibility provision'!Q188</f>
        <v>0</v>
      </c>
      <c r="L186" s="41">
        <f>'Local Flexibility provision'!X188</f>
        <v>0</v>
      </c>
      <c r="M186" s="41">
        <f t="shared" si="4"/>
        <v>0</v>
      </c>
      <c r="N186" s="41">
        <f>'Local Flexibility provision'!Y188</f>
        <v>0</v>
      </c>
      <c r="O186" s="41">
        <f t="shared" si="5"/>
        <v>0</v>
      </c>
    </row>
    <row r="187" spans="2:15" s="28" customFormat="1" ht="16.5" x14ac:dyDescent="0.25">
      <c r="B187" s="38">
        <f>'Local Flexibility provision'!A189</f>
        <v>0</v>
      </c>
      <c r="C187" s="38">
        <f>'Local Flexibility provision'!B189</f>
        <v>0</v>
      </c>
      <c r="D187" s="38">
        <f>'Local Flexibility provision'!C189</f>
        <v>0</v>
      </c>
      <c r="E187" s="39">
        <f>'Local Flexibility provision'!D189</f>
        <v>0</v>
      </c>
      <c r="F187" s="40">
        <f>'Local Flexibility provision'!E189</f>
        <v>0</v>
      </c>
      <c r="G187" s="38">
        <f>'Local Flexibility provision'!T189</f>
        <v>0</v>
      </c>
      <c r="H187" s="93">
        <f>'Local Flexibility provision'!F189</f>
        <v>0</v>
      </c>
      <c r="I187" s="40">
        <f>'Local Flexibility provision'!G189</f>
        <v>0</v>
      </c>
      <c r="J187" s="40">
        <f>'Local Flexibility provision'!S189</f>
        <v>0</v>
      </c>
      <c r="K187" s="41">
        <f>'Local Flexibility provision'!BC189*'Local Flexibility provision'!Q189</f>
        <v>0</v>
      </c>
      <c r="L187" s="41">
        <f>'Local Flexibility provision'!X189</f>
        <v>0</v>
      </c>
      <c r="M187" s="41">
        <f t="shared" si="4"/>
        <v>0</v>
      </c>
      <c r="N187" s="41">
        <f>'Local Flexibility provision'!Y189</f>
        <v>0</v>
      </c>
      <c r="O187" s="41">
        <f t="shared" si="5"/>
        <v>0</v>
      </c>
    </row>
    <row r="188" spans="2:15" s="28" customFormat="1" ht="16.5" x14ac:dyDescent="0.25">
      <c r="B188" s="38">
        <f>'Local Flexibility provision'!A190</f>
        <v>0</v>
      </c>
      <c r="C188" s="38">
        <f>'Local Flexibility provision'!B190</f>
        <v>0</v>
      </c>
      <c r="D188" s="38">
        <f>'Local Flexibility provision'!C190</f>
        <v>0</v>
      </c>
      <c r="E188" s="39">
        <f>'Local Flexibility provision'!D190</f>
        <v>0</v>
      </c>
      <c r="F188" s="40">
        <f>'Local Flexibility provision'!E190</f>
        <v>0</v>
      </c>
      <c r="G188" s="38">
        <f>'Local Flexibility provision'!T190</f>
        <v>0</v>
      </c>
      <c r="H188" s="93">
        <f>'Local Flexibility provision'!F190</f>
        <v>0</v>
      </c>
      <c r="I188" s="40">
        <f>'Local Flexibility provision'!G190</f>
        <v>0</v>
      </c>
      <c r="J188" s="40">
        <f>'Local Flexibility provision'!S190</f>
        <v>0</v>
      </c>
      <c r="K188" s="41">
        <f>'Local Flexibility provision'!BC190*'Local Flexibility provision'!Q190</f>
        <v>0</v>
      </c>
      <c r="L188" s="41">
        <f>'Local Flexibility provision'!X190</f>
        <v>0</v>
      </c>
      <c r="M188" s="41">
        <f t="shared" si="4"/>
        <v>0</v>
      </c>
      <c r="N188" s="41">
        <f>'Local Flexibility provision'!Y190</f>
        <v>0</v>
      </c>
      <c r="O188" s="41">
        <f t="shared" si="5"/>
        <v>0</v>
      </c>
    </row>
    <row r="189" spans="2:15" s="28" customFormat="1" ht="16.5" x14ac:dyDescent="0.25">
      <c r="B189" s="38">
        <f>'Local Flexibility provision'!A191</f>
        <v>0</v>
      </c>
      <c r="C189" s="38">
        <f>'Local Flexibility provision'!B191</f>
        <v>0</v>
      </c>
      <c r="D189" s="38">
        <f>'Local Flexibility provision'!C191</f>
        <v>0</v>
      </c>
      <c r="E189" s="39">
        <f>'Local Flexibility provision'!D191</f>
        <v>0</v>
      </c>
      <c r="F189" s="40">
        <f>'Local Flexibility provision'!E191</f>
        <v>0</v>
      </c>
      <c r="G189" s="38">
        <f>'Local Flexibility provision'!T191</f>
        <v>0</v>
      </c>
      <c r="H189" s="93">
        <f>'Local Flexibility provision'!F191</f>
        <v>0</v>
      </c>
      <c r="I189" s="40">
        <f>'Local Flexibility provision'!G191</f>
        <v>0</v>
      </c>
      <c r="J189" s="40">
        <f>'Local Flexibility provision'!S191</f>
        <v>0</v>
      </c>
      <c r="K189" s="41">
        <f>'Local Flexibility provision'!BC191*'Local Flexibility provision'!Q191</f>
        <v>0</v>
      </c>
      <c r="L189" s="41">
        <f>'Local Flexibility provision'!X191</f>
        <v>0</v>
      </c>
      <c r="M189" s="41">
        <f t="shared" si="4"/>
        <v>0</v>
      </c>
      <c r="N189" s="41">
        <f>'Local Flexibility provision'!Y191</f>
        <v>0</v>
      </c>
      <c r="O189" s="41">
        <f t="shared" si="5"/>
        <v>0</v>
      </c>
    </row>
    <row r="190" spans="2:15" s="28" customFormat="1" ht="16.5" x14ac:dyDescent="0.25">
      <c r="B190" s="38">
        <f>'Local Flexibility provision'!A192</f>
        <v>0</v>
      </c>
      <c r="C190" s="38">
        <f>'Local Flexibility provision'!B192</f>
        <v>0</v>
      </c>
      <c r="D190" s="38">
        <f>'Local Flexibility provision'!C192</f>
        <v>0</v>
      </c>
      <c r="E190" s="39">
        <f>'Local Flexibility provision'!D192</f>
        <v>0</v>
      </c>
      <c r="F190" s="40">
        <f>'Local Flexibility provision'!E192</f>
        <v>0</v>
      </c>
      <c r="G190" s="38">
        <f>'Local Flexibility provision'!T192</f>
        <v>0</v>
      </c>
      <c r="H190" s="93">
        <f>'Local Flexibility provision'!F192</f>
        <v>0</v>
      </c>
      <c r="I190" s="40">
        <f>'Local Flexibility provision'!G192</f>
        <v>0</v>
      </c>
      <c r="J190" s="40">
        <f>'Local Flexibility provision'!S192</f>
        <v>0</v>
      </c>
      <c r="K190" s="41">
        <f>'Local Flexibility provision'!BC192*'Local Flexibility provision'!Q192</f>
        <v>0</v>
      </c>
      <c r="L190" s="41">
        <f>'Local Flexibility provision'!X192</f>
        <v>0</v>
      </c>
      <c r="M190" s="41">
        <f t="shared" si="4"/>
        <v>0</v>
      </c>
      <c r="N190" s="41">
        <f>'Local Flexibility provision'!Y192</f>
        <v>0</v>
      </c>
      <c r="O190" s="41">
        <f t="shared" si="5"/>
        <v>0</v>
      </c>
    </row>
    <row r="191" spans="2:15" s="28" customFormat="1" ht="16.5" x14ac:dyDescent="0.25">
      <c r="B191" s="38">
        <f>'Local Flexibility provision'!A193</f>
        <v>0</v>
      </c>
      <c r="C191" s="38">
        <f>'Local Flexibility provision'!B193</f>
        <v>0</v>
      </c>
      <c r="D191" s="38">
        <f>'Local Flexibility provision'!C193</f>
        <v>0</v>
      </c>
      <c r="E191" s="39">
        <f>'Local Flexibility provision'!D193</f>
        <v>0</v>
      </c>
      <c r="F191" s="40">
        <f>'Local Flexibility provision'!E193</f>
        <v>0</v>
      </c>
      <c r="G191" s="38">
        <f>'Local Flexibility provision'!T193</f>
        <v>0</v>
      </c>
      <c r="H191" s="93">
        <f>'Local Flexibility provision'!F193</f>
        <v>0</v>
      </c>
      <c r="I191" s="40">
        <f>'Local Flexibility provision'!G193</f>
        <v>0</v>
      </c>
      <c r="J191" s="40">
        <f>'Local Flexibility provision'!S193</f>
        <v>0</v>
      </c>
      <c r="K191" s="41">
        <f>'Local Flexibility provision'!BC193*'Local Flexibility provision'!Q193</f>
        <v>0</v>
      </c>
      <c r="L191" s="41">
        <f>'Local Flexibility provision'!X193</f>
        <v>0</v>
      </c>
      <c r="M191" s="41">
        <f t="shared" si="4"/>
        <v>0</v>
      </c>
      <c r="N191" s="41">
        <f>'Local Flexibility provision'!Y193</f>
        <v>0</v>
      </c>
      <c r="O191" s="41">
        <f t="shared" si="5"/>
        <v>0</v>
      </c>
    </row>
    <row r="192" spans="2:15" s="28" customFormat="1" ht="16.5" x14ac:dyDescent="0.25">
      <c r="B192" s="38">
        <f>'Local Flexibility provision'!A194</f>
        <v>0</v>
      </c>
      <c r="C192" s="38">
        <f>'Local Flexibility provision'!B194</f>
        <v>0</v>
      </c>
      <c r="D192" s="38">
        <f>'Local Flexibility provision'!C194</f>
        <v>0</v>
      </c>
      <c r="E192" s="39">
        <f>'Local Flexibility provision'!D194</f>
        <v>0</v>
      </c>
      <c r="F192" s="40">
        <f>'Local Flexibility provision'!E194</f>
        <v>0</v>
      </c>
      <c r="G192" s="38">
        <f>'Local Flexibility provision'!T194</f>
        <v>0</v>
      </c>
      <c r="H192" s="93">
        <f>'Local Flexibility provision'!F194</f>
        <v>0</v>
      </c>
      <c r="I192" s="40">
        <f>'Local Flexibility provision'!G194</f>
        <v>0</v>
      </c>
      <c r="J192" s="40">
        <f>'Local Flexibility provision'!S194</f>
        <v>0</v>
      </c>
      <c r="K192" s="41">
        <f>'Local Flexibility provision'!BC194*'Local Flexibility provision'!Q194</f>
        <v>0</v>
      </c>
      <c r="L192" s="41">
        <f>'Local Flexibility provision'!X194</f>
        <v>0</v>
      </c>
      <c r="M192" s="41">
        <f t="shared" si="4"/>
        <v>0</v>
      </c>
      <c r="N192" s="41">
        <f>'Local Flexibility provision'!Y194</f>
        <v>0</v>
      </c>
      <c r="O192" s="41">
        <f t="shared" si="5"/>
        <v>0</v>
      </c>
    </row>
    <row r="193" spans="2:15" s="28" customFormat="1" ht="16.5" x14ac:dyDescent="0.25">
      <c r="B193" s="38">
        <f>'Local Flexibility provision'!A195</f>
        <v>0</v>
      </c>
      <c r="C193" s="38">
        <f>'Local Flexibility provision'!B195</f>
        <v>0</v>
      </c>
      <c r="D193" s="38">
        <f>'Local Flexibility provision'!C195</f>
        <v>0</v>
      </c>
      <c r="E193" s="39">
        <f>'Local Flexibility provision'!D195</f>
        <v>0</v>
      </c>
      <c r="F193" s="40">
        <f>'Local Flexibility provision'!E195</f>
        <v>0</v>
      </c>
      <c r="G193" s="38">
        <f>'Local Flexibility provision'!T195</f>
        <v>0</v>
      </c>
      <c r="H193" s="93">
        <f>'Local Flexibility provision'!F195</f>
        <v>0</v>
      </c>
      <c r="I193" s="40">
        <f>'Local Flexibility provision'!G195</f>
        <v>0</v>
      </c>
      <c r="J193" s="40">
        <f>'Local Flexibility provision'!S195</f>
        <v>0</v>
      </c>
      <c r="K193" s="41">
        <f>'Local Flexibility provision'!BC195*'Local Flexibility provision'!Q195</f>
        <v>0</v>
      </c>
      <c r="L193" s="41">
        <f>'Local Flexibility provision'!X195</f>
        <v>0</v>
      </c>
      <c r="M193" s="41">
        <f t="shared" si="4"/>
        <v>0</v>
      </c>
      <c r="N193" s="41">
        <f>'Local Flexibility provision'!Y195</f>
        <v>0</v>
      </c>
      <c r="O193" s="41">
        <f t="shared" si="5"/>
        <v>0</v>
      </c>
    </row>
    <row r="194" spans="2:15" s="28" customFormat="1" ht="16.5" x14ac:dyDescent="0.25">
      <c r="B194" s="38">
        <f>'Local Flexibility provision'!A196</f>
        <v>0</v>
      </c>
      <c r="C194" s="38">
        <f>'Local Flexibility provision'!B196</f>
        <v>0</v>
      </c>
      <c r="D194" s="38">
        <f>'Local Flexibility provision'!C196</f>
        <v>0</v>
      </c>
      <c r="E194" s="39">
        <f>'Local Flexibility provision'!D196</f>
        <v>0</v>
      </c>
      <c r="F194" s="40">
        <f>'Local Flexibility provision'!E196</f>
        <v>0</v>
      </c>
      <c r="G194" s="38">
        <f>'Local Flexibility provision'!T196</f>
        <v>0</v>
      </c>
      <c r="H194" s="93">
        <f>'Local Flexibility provision'!F196</f>
        <v>0</v>
      </c>
      <c r="I194" s="40">
        <f>'Local Flexibility provision'!G196</f>
        <v>0</v>
      </c>
      <c r="J194" s="40">
        <f>'Local Flexibility provision'!S196</f>
        <v>0</v>
      </c>
      <c r="K194" s="41">
        <f>'Local Flexibility provision'!BC196*'Local Flexibility provision'!Q196</f>
        <v>0</v>
      </c>
      <c r="L194" s="41">
        <f>'Local Flexibility provision'!X196</f>
        <v>0</v>
      </c>
      <c r="M194" s="41">
        <f t="shared" si="4"/>
        <v>0</v>
      </c>
      <c r="N194" s="41">
        <f>'Local Flexibility provision'!Y196</f>
        <v>0</v>
      </c>
      <c r="O194" s="41">
        <f t="shared" si="5"/>
        <v>0</v>
      </c>
    </row>
    <row r="195" spans="2:15" s="28" customFormat="1" ht="16.5" x14ac:dyDescent="0.25">
      <c r="B195" s="38">
        <f>'Local Flexibility provision'!A197</f>
        <v>0</v>
      </c>
      <c r="C195" s="38">
        <f>'Local Flexibility provision'!B197</f>
        <v>0</v>
      </c>
      <c r="D195" s="38">
        <f>'Local Flexibility provision'!C197</f>
        <v>0</v>
      </c>
      <c r="E195" s="39">
        <f>'Local Flexibility provision'!D197</f>
        <v>0</v>
      </c>
      <c r="F195" s="40">
        <f>'Local Flexibility provision'!E197</f>
        <v>0</v>
      </c>
      <c r="G195" s="38">
        <f>'Local Flexibility provision'!T197</f>
        <v>0</v>
      </c>
      <c r="H195" s="93">
        <f>'Local Flexibility provision'!F197</f>
        <v>0</v>
      </c>
      <c r="I195" s="40">
        <f>'Local Flexibility provision'!G197</f>
        <v>0</v>
      </c>
      <c r="J195" s="40">
        <f>'Local Flexibility provision'!S197</f>
        <v>0</v>
      </c>
      <c r="K195" s="41">
        <f>'Local Flexibility provision'!BC197*'Local Flexibility provision'!Q197</f>
        <v>0</v>
      </c>
      <c r="L195" s="41">
        <f>'Local Flexibility provision'!X197</f>
        <v>0</v>
      </c>
      <c r="M195" s="41">
        <f t="shared" si="4"/>
        <v>0</v>
      </c>
      <c r="N195" s="41">
        <f>'Local Flexibility provision'!Y197</f>
        <v>0</v>
      </c>
      <c r="O195" s="41">
        <f t="shared" si="5"/>
        <v>0</v>
      </c>
    </row>
    <row r="196" spans="2:15" s="28" customFormat="1" ht="16.5" x14ac:dyDescent="0.25">
      <c r="B196" s="38">
        <f>'Local Flexibility provision'!A198</f>
        <v>0</v>
      </c>
      <c r="C196" s="38">
        <f>'Local Flexibility provision'!B198</f>
        <v>0</v>
      </c>
      <c r="D196" s="38">
        <f>'Local Flexibility provision'!C198</f>
        <v>0</v>
      </c>
      <c r="E196" s="39">
        <f>'Local Flexibility provision'!D198</f>
        <v>0</v>
      </c>
      <c r="F196" s="40">
        <f>'Local Flexibility provision'!E198</f>
        <v>0</v>
      </c>
      <c r="G196" s="38">
        <f>'Local Flexibility provision'!T198</f>
        <v>0</v>
      </c>
      <c r="H196" s="93">
        <f>'Local Flexibility provision'!F198</f>
        <v>0</v>
      </c>
      <c r="I196" s="40">
        <f>'Local Flexibility provision'!G198</f>
        <v>0</v>
      </c>
      <c r="J196" s="40">
        <f>'Local Flexibility provision'!S198</f>
        <v>0</v>
      </c>
      <c r="K196" s="41">
        <f>'Local Flexibility provision'!BC198*'Local Flexibility provision'!Q198</f>
        <v>0</v>
      </c>
      <c r="L196" s="41">
        <f>'Local Flexibility provision'!X198</f>
        <v>0</v>
      </c>
      <c r="M196" s="41">
        <f t="shared" si="4"/>
        <v>0</v>
      </c>
      <c r="N196" s="41">
        <f>'Local Flexibility provision'!Y198</f>
        <v>0</v>
      </c>
      <c r="O196" s="41">
        <f t="shared" si="5"/>
        <v>0</v>
      </c>
    </row>
    <row r="197" spans="2:15" s="28" customFormat="1" ht="16.5" x14ac:dyDescent="0.25">
      <c r="B197" s="38">
        <f>'Local Flexibility provision'!A199</f>
        <v>0</v>
      </c>
      <c r="C197" s="38">
        <f>'Local Flexibility provision'!B199</f>
        <v>0</v>
      </c>
      <c r="D197" s="38">
        <f>'Local Flexibility provision'!C199</f>
        <v>0</v>
      </c>
      <c r="E197" s="39">
        <f>'Local Flexibility provision'!D199</f>
        <v>0</v>
      </c>
      <c r="F197" s="40">
        <f>'Local Flexibility provision'!E199</f>
        <v>0</v>
      </c>
      <c r="G197" s="38">
        <f>'Local Flexibility provision'!T199</f>
        <v>0</v>
      </c>
      <c r="H197" s="93">
        <f>'Local Flexibility provision'!F199</f>
        <v>0</v>
      </c>
      <c r="I197" s="40">
        <f>'Local Flexibility provision'!G199</f>
        <v>0</v>
      </c>
      <c r="J197" s="40">
        <f>'Local Flexibility provision'!S199</f>
        <v>0</v>
      </c>
      <c r="K197" s="41">
        <f>'Local Flexibility provision'!BC199*'Local Flexibility provision'!Q199</f>
        <v>0</v>
      </c>
      <c r="L197" s="41">
        <f>'Local Flexibility provision'!X199</f>
        <v>0</v>
      </c>
      <c r="M197" s="41">
        <f t="shared" si="4"/>
        <v>0</v>
      </c>
      <c r="N197" s="41">
        <f>'Local Flexibility provision'!Y199</f>
        <v>0</v>
      </c>
      <c r="O197" s="41">
        <f t="shared" si="5"/>
        <v>0</v>
      </c>
    </row>
    <row r="198" spans="2:15" s="28" customFormat="1" ht="16.5" x14ac:dyDescent="0.25">
      <c r="B198" s="38">
        <f>'Local Flexibility provision'!A200</f>
        <v>0</v>
      </c>
      <c r="C198" s="38">
        <f>'Local Flexibility provision'!B200</f>
        <v>0</v>
      </c>
      <c r="D198" s="38">
        <f>'Local Flexibility provision'!C200</f>
        <v>0</v>
      </c>
      <c r="E198" s="39">
        <f>'Local Flexibility provision'!D200</f>
        <v>0</v>
      </c>
      <c r="F198" s="40">
        <f>'Local Flexibility provision'!E200</f>
        <v>0</v>
      </c>
      <c r="G198" s="38">
        <f>'Local Flexibility provision'!T200</f>
        <v>0</v>
      </c>
      <c r="H198" s="93">
        <f>'Local Flexibility provision'!F200</f>
        <v>0</v>
      </c>
      <c r="I198" s="40">
        <f>'Local Flexibility provision'!G200</f>
        <v>0</v>
      </c>
      <c r="J198" s="40">
        <f>'Local Flexibility provision'!S200</f>
        <v>0</v>
      </c>
      <c r="K198" s="41">
        <f>'Local Flexibility provision'!BC200*'Local Flexibility provision'!Q200</f>
        <v>0</v>
      </c>
      <c r="L198" s="41">
        <f>'Local Flexibility provision'!X200</f>
        <v>0</v>
      </c>
      <c r="M198" s="41">
        <f t="shared" si="4"/>
        <v>0</v>
      </c>
      <c r="N198" s="41">
        <f>'Local Flexibility provision'!Y200</f>
        <v>0</v>
      </c>
      <c r="O198" s="41">
        <f t="shared" si="5"/>
        <v>0</v>
      </c>
    </row>
    <row r="199" spans="2:15" s="28" customFormat="1" ht="16.5" x14ac:dyDescent="0.25">
      <c r="B199" s="38">
        <f>'Local Flexibility provision'!A201</f>
        <v>0</v>
      </c>
      <c r="C199" s="38">
        <f>'Local Flexibility provision'!B201</f>
        <v>0</v>
      </c>
      <c r="D199" s="38">
        <f>'Local Flexibility provision'!C201</f>
        <v>0</v>
      </c>
      <c r="E199" s="39">
        <f>'Local Flexibility provision'!D201</f>
        <v>0</v>
      </c>
      <c r="F199" s="40">
        <f>'Local Flexibility provision'!E201</f>
        <v>0</v>
      </c>
      <c r="G199" s="38">
        <f>'Local Flexibility provision'!T201</f>
        <v>0</v>
      </c>
      <c r="H199" s="93">
        <f>'Local Flexibility provision'!F201</f>
        <v>0</v>
      </c>
      <c r="I199" s="40">
        <f>'Local Flexibility provision'!G201</f>
        <v>0</v>
      </c>
      <c r="J199" s="40">
        <f>'Local Flexibility provision'!S201</f>
        <v>0</v>
      </c>
      <c r="K199" s="41">
        <f>'Local Flexibility provision'!BC201*'Local Flexibility provision'!Q201</f>
        <v>0</v>
      </c>
      <c r="L199" s="41">
        <f>'Local Flexibility provision'!X201</f>
        <v>0</v>
      </c>
      <c r="M199" s="41">
        <f t="shared" si="4"/>
        <v>0</v>
      </c>
      <c r="N199" s="41">
        <f>'Local Flexibility provision'!Y201</f>
        <v>0</v>
      </c>
      <c r="O199" s="41">
        <f t="shared" si="5"/>
        <v>0</v>
      </c>
    </row>
    <row r="200" spans="2:15" s="28" customFormat="1" ht="16.5" x14ac:dyDescent="0.25">
      <c r="B200" s="38">
        <f>'Local Flexibility provision'!A202</f>
        <v>0</v>
      </c>
      <c r="C200" s="38">
        <f>'Local Flexibility provision'!B202</f>
        <v>0</v>
      </c>
      <c r="D200" s="38">
        <f>'Local Flexibility provision'!C202</f>
        <v>0</v>
      </c>
      <c r="E200" s="39">
        <f>'Local Flexibility provision'!D202</f>
        <v>0</v>
      </c>
      <c r="F200" s="40">
        <f>'Local Flexibility provision'!E202</f>
        <v>0</v>
      </c>
      <c r="G200" s="38">
        <f>'Local Flexibility provision'!T202</f>
        <v>0</v>
      </c>
      <c r="H200" s="93">
        <f>'Local Flexibility provision'!F202</f>
        <v>0</v>
      </c>
      <c r="I200" s="40">
        <f>'Local Flexibility provision'!G202</f>
        <v>0</v>
      </c>
      <c r="J200" s="40">
        <f>'Local Flexibility provision'!S202</f>
        <v>0</v>
      </c>
      <c r="K200" s="41">
        <f>'Local Flexibility provision'!BC202*'Local Flexibility provision'!Q202</f>
        <v>0</v>
      </c>
      <c r="L200" s="41">
        <f>'Local Flexibility provision'!X202</f>
        <v>0</v>
      </c>
      <c r="M200" s="41">
        <f t="shared" si="4"/>
        <v>0</v>
      </c>
      <c r="N200" s="41">
        <f>'Local Flexibility provision'!Y202</f>
        <v>0</v>
      </c>
      <c r="O200" s="41">
        <f t="shared" si="5"/>
        <v>0</v>
      </c>
    </row>
    <row r="201" spans="2:15" s="28" customFormat="1" ht="16.5" x14ac:dyDescent="0.25">
      <c r="B201" s="38">
        <f>'Local Flexibility provision'!A203</f>
        <v>0</v>
      </c>
      <c r="C201" s="38">
        <f>'Local Flexibility provision'!B203</f>
        <v>0</v>
      </c>
      <c r="D201" s="38">
        <f>'Local Flexibility provision'!C203</f>
        <v>0</v>
      </c>
      <c r="E201" s="39">
        <f>'Local Flexibility provision'!D203</f>
        <v>0</v>
      </c>
      <c r="F201" s="40">
        <f>'Local Flexibility provision'!E203</f>
        <v>0</v>
      </c>
      <c r="G201" s="38">
        <f>'Local Flexibility provision'!T203</f>
        <v>0</v>
      </c>
      <c r="H201" s="93">
        <f>'Local Flexibility provision'!F203</f>
        <v>0</v>
      </c>
      <c r="I201" s="40">
        <f>'Local Flexibility provision'!G203</f>
        <v>0</v>
      </c>
      <c r="J201" s="40">
        <f>'Local Flexibility provision'!S203</f>
        <v>0</v>
      </c>
      <c r="K201" s="41">
        <f>'Local Flexibility provision'!BC203*'Local Flexibility provision'!Q203</f>
        <v>0</v>
      </c>
      <c r="L201" s="41">
        <f>'Local Flexibility provision'!X203</f>
        <v>0</v>
      </c>
      <c r="M201" s="41">
        <f t="shared" ref="M201:M202" si="6">K201+L201</f>
        <v>0</v>
      </c>
      <c r="N201" s="41">
        <f>'Local Flexibility provision'!Y203</f>
        <v>0</v>
      </c>
      <c r="O201" s="41">
        <f t="shared" ref="O201:O202" si="7">M201-N201</f>
        <v>0</v>
      </c>
    </row>
    <row r="202" spans="2:15" s="28" customFormat="1" ht="16.5" x14ac:dyDescent="0.25">
      <c r="B202" s="38">
        <f>'Local Flexibility provision'!A204</f>
        <v>0</v>
      </c>
      <c r="C202" s="38">
        <f>'Local Flexibility provision'!B204</f>
        <v>0</v>
      </c>
      <c r="D202" s="38">
        <f>'Local Flexibility provision'!C204</f>
        <v>0</v>
      </c>
      <c r="E202" s="39">
        <f>'Local Flexibility provision'!D204</f>
        <v>0</v>
      </c>
      <c r="F202" s="40">
        <f>'Local Flexibility provision'!E204</f>
        <v>0</v>
      </c>
      <c r="G202" s="38">
        <f>'Local Flexibility provision'!T204</f>
        <v>0</v>
      </c>
      <c r="H202" s="93">
        <f>'Local Flexibility provision'!F204</f>
        <v>0</v>
      </c>
      <c r="I202" s="40">
        <f>'Local Flexibility provision'!G204</f>
        <v>0</v>
      </c>
      <c r="J202" s="40">
        <f>'Local Flexibility provision'!S204</f>
        <v>0</v>
      </c>
      <c r="K202" s="41">
        <f>'Local Flexibility provision'!BC204*'Local Flexibility provision'!Q204</f>
        <v>0</v>
      </c>
      <c r="L202" s="41">
        <f>'Local Flexibility provision'!X204</f>
        <v>0</v>
      </c>
      <c r="M202" s="41">
        <f t="shared" si="6"/>
        <v>0</v>
      </c>
      <c r="N202" s="41">
        <f>'Local Flexibility provision'!Y204</f>
        <v>0</v>
      </c>
      <c r="O202" s="41">
        <f t="shared" si="7"/>
        <v>0</v>
      </c>
    </row>
    <row r="203" spans="2:15" s="28" customFormat="1" ht="16.5" x14ac:dyDescent="0.25">
      <c r="B203" s="38">
        <f>'Local Flexibility provision'!A205</f>
        <v>0</v>
      </c>
      <c r="C203" s="38">
        <f>'Local Flexibility provision'!B205</f>
        <v>0</v>
      </c>
      <c r="D203" s="38">
        <f>'Local Flexibility provision'!C205</f>
        <v>0</v>
      </c>
      <c r="E203" s="39">
        <f>'Local Flexibility provision'!D205</f>
        <v>0</v>
      </c>
      <c r="F203" s="40">
        <f>'Local Flexibility provision'!E205</f>
        <v>0</v>
      </c>
      <c r="G203" s="38">
        <f>'Local Flexibility provision'!T205</f>
        <v>0</v>
      </c>
      <c r="H203" s="93">
        <f>'Local Flexibility provision'!BB205</f>
        <v>0</v>
      </c>
      <c r="I203" s="40">
        <f>'Local Flexibility provision'!BC205</f>
        <v>0</v>
      </c>
      <c r="J203" s="40"/>
      <c r="K203" s="41">
        <f>'Local Flexibility provision'!BC205*'Local Flexibility provision'!Q205</f>
        <v>0</v>
      </c>
      <c r="L203" s="41"/>
      <c r="M203" s="41"/>
      <c r="N203" s="41">
        <f>'Local Flexibility provision'!Y205</f>
        <v>0</v>
      </c>
      <c r="O203" s="41"/>
    </row>
    <row r="204" spans="2:15" s="28" customFormat="1" ht="16.5" x14ac:dyDescent="0.25">
      <c r="B204" s="38">
        <f>'Local Flexibility provision'!A206</f>
        <v>0</v>
      </c>
      <c r="C204" s="38">
        <f>'Local Flexibility provision'!B206</f>
        <v>0</v>
      </c>
      <c r="D204" s="38">
        <f>'Local Flexibility provision'!C206</f>
        <v>0</v>
      </c>
      <c r="E204" s="39">
        <f>'Local Flexibility provision'!D206</f>
        <v>0</v>
      </c>
      <c r="F204" s="40">
        <f>'Local Flexibility provision'!E206</f>
        <v>0</v>
      </c>
      <c r="G204" s="38">
        <f>'Local Flexibility provision'!T206</f>
        <v>0</v>
      </c>
      <c r="H204" s="93">
        <f>'Local Flexibility provision'!BB206</f>
        <v>0</v>
      </c>
      <c r="I204" s="40">
        <f>'Local Flexibility provision'!BC206</f>
        <v>0</v>
      </c>
      <c r="J204" s="40"/>
      <c r="K204" s="41">
        <f>'Local Flexibility provision'!BC206*'Local Flexibility provision'!Q206</f>
        <v>0</v>
      </c>
      <c r="L204" s="41"/>
      <c r="M204" s="41"/>
      <c r="N204" s="41">
        <f>'Local Flexibility provision'!Y206</f>
        <v>0</v>
      </c>
      <c r="O204" s="41"/>
    </row>
    <row r="205" spans="2:15" s="28" customFormat="1" ht="16.5" x14ac:dyDescent="0.25">
      <c r="B205" s="38">
        <f>'Local Flexibility provision'!A207</f>
        <v>0</v>
      </c>
      <c r="C205" s="38">
        <f>'Local Flexibility provision'!B207</f>
        <v>0</v>
      </c>
      <c r="D205" s="38">
        <f>'Local Flexibility provision'!C207</f>
        <v>0</v>
      </c>
      <c r="E205" s="39">
        <f>'Local Flexibility provision'!D207</f>
        <v>0</v>
      </c>
      <c r="F205" s="40">
        <f>'Local Flexibility provision'!E207</f>
        <v>0</v>
      </c>
      <c r="G205" s="38">
        <f>'Local Flexibility provision'!T207</f>
        <v>0</v>
      </c>
      <c r="H205" s="93">
        <f>'Local Flexibility provision'!BB207</f>
        <v>0</v>
      </c>
      <c r="I205" s="40">
        <f>'Local Flexibility provision'!BC207</f>
        <v>0</v>
      </c>
      <c r="J205" s="40"/>
      <c r="K205" s="41">
        <f>'Local Flexibility provision'!BC207*'Local Flexibility provision'!Q207</f>
        <v>0</v>
      </c>
      <c r="L205" s="41"/>
      <c r="M205" s="41"/>
      <c r="N205" s="41">
        <f>'Local Flexibility provision'!Y207</f>
        <v>0</v>
      </c>
      <c r="O205" s="41"/>
    </row>
    <row r="206" spans="2:15" s="27" customFormat="1" ht="16.5" x14ac:dyDescent="0.25">
      <c r="B206" s="3">
        <f>'Local Flexibility provision'!A208</f>
        <v>0</v>
      </c>
      <c r="C206" s="3">
        <f>'Local Flexibility provision'!B208</f>
        <v>0</v>
      </c>
      <c r="D206" s="3">
        <f>'Local Flexibility provision'!C208</f>
        <v>0</v>
      </c>
      <c r="E206" s="30">
        <f>'Local Flexibility provision'!D208</f>
        <v>0</v>
      </c>
      <c r="F206" s="5">
        <f>'Local Flexibility provision'!E208</f>
        <v>0</v>
      </c>
      <c r="G206" s="3">
        <f>'Local Flexibility provision'!T208</f>
        <v>0</v>
      </c>
      <c r="H206" s="5">
        <f>'Local Flexibility provision'!BB208</f>
        <v>0</v>
      </c>
      <c r="I206" s="5">
        <f>'Local Flexibility provision'!BC208</f>
        <v>0</v>
      </c>
      <c r="J206" s="5"/>
      <c r="K206" s="41">
        <f>'Local Flexibility provision'!BC208*'Local Flexibility provision'!Q208</f>
        <v>0</v>
      </c>
      <c r="L206" s="2"/>
      <c r="M206" s="2"/>
      <c r="N206" s="4">
        <f>'Local Flexibility provision'!Y208</f>
        <v>0</v>
      </c>
      <c r="O206" s="4"/>
    </row>
    <row r="207" spans="2:15" s="27" customFormat="1" ht="16.5" x14ac:dyDescent="0.25">
      <c r="B207" s="3">
        <f>'Local Flexibility provision'!A209</f>
        <v>0</v>
      </c>
      <c r="C207" s="3">
        <f>'Local Flexibility provision'!B209</f>
        <v>0</v>
      </c>
      <c r="D207" s="3">
        <f>'Local Flexibility provision'!C209</f>
        <v>0</v>
      </c>
      <c r="E207" s="30">
        <f>'Local Flexibility provision'!D209</f>
        <v>0</v>
      </c>
      <c r="F207" s="5">
        <f>'Local Flexibility provision'!E209</f>
        <v>0</v>
      </c>
      <c r="G207" s="3">
        <f>'Local Flexibility provision'!T209</f>
        <v>0</v>
      </c>
      <c r="H207" s="5">
        <f>'Local Flexibility provision'!BB209</f>
        <v>0</v>
      </c>
      <c r="I207" s="5">
        <f>'Local Flexibility provision'!BC209</f>
        <v>0</v>
      </c>
      <c r="J207" s="5"/>
      <c r="K207" s="41">
        <f>'Local Flexibility provision'!BC209*'Local Flexibility provision'!Q209</f>
        <v>0</v>
      </c>
      <c r="L207" s="2"/>
      <c r="M207" s="2"/>
      <c r="N207" s="4">
        <f>'Local Flexibility provision'!Y209</f>
        <v>0</v>
      </c>
      <c r="O207" s="4"/>
    </row>
    <row r="208" spans="2:15" ht="16.5" x14ac:dyDescent="0.3">
      <c r="B208" s="20">
        <f>'Local Flexibility provision'!A210</f>
        <v>0</v>
      </c>
      <c r="C208" s="20">
        <f>'Local Flexibility provision'!B210</f>
        <v>0</v>
      </c>
      <c r="D208" s="21">
        <f>'Local Flexibility provision'!C210</f>
        <v>0</v>
      </c>
      <c r="E208" s="31">
        <f>'Local Flexibility provision'!D210</f>
        <v>0</v>
      </c>
      <c r="F208" s="18">
        <f>'Local Flexibility provision'!E210</f>
        <v>0</v>
      </c>
      <c r="G208" s="20">
        <f>'Local Flexibility provision'!T210</f>
        <v>0</v>
      </c>
      <c r="H208" s="18">
        <f>'Local Flexibility provision'!BB210</f>
        <v>0</v>
      </c>
      <c r="I208" s="18">
        <f>'Local Flexibility provision'!BC210</f>
        <v>0</v>
      </c>
      <c r="J208" s="18"/>
      <c r="K208" s="41">
        <f>'Local Flexibility provision'!BC210*'Local Flexibility provision'!Q210</f>
        <v>0</v>
      </c>
      <c r="L208" s="17"/>
      <c r="M208" s="17"/>
      <c r="N208" s="19">
        <f>'Local Flexibility provision'!Y210</f>
        <v>0</v>
      </c>
      <c r="O208" s="19"/>
    </row>
    <row r="209" spans="2:15" ht="16.5" x14ac:dyDescent="0.3">
      <c r="B209" s="20">
        <f>'Local Flexibility provision'!A211</f>
        <v>0</v>
      </c>
      <c r="C209" s="20">
        <f>'Local Flexibility provision'!B211</f>
        <v>0</v>
      </c>
      <c r="D209" s="21">
        <f>'Local Flexibility provision'!C211</f>
        <v>0</v>
      </c>
      <c r="E209" s="31">
        <f>'Local Flexibility provision'!D211</f>
        <v>0</v>
      </c>
      <c r="F209" s="18">
        <f>'Local Flexibility provision'!E211</f>
        <v>0</v>
      </c>
      <c r="G209" s="20">
        <f>'Local Flexibility provision'!T211</f>
        <v>0</v>
      </c>
      <c r="H209" s="18">
        <f>'Local Flexibility provision'!BB211</f>
        <v>0</v>
      </c>
      <c r="I209" s="18">
        <f>'Local Flexibility provision'!BC211</f>
        <v>0</v>
      </c>
      <c r="J209" s="18"/>
      <c r="K209" s="41">
        <f>'Local Flexibility provision'!BC211*'Local Flexibility provision'!Q211</f>
        <v>0</v>
      </c>
      <c r="L209" s="17"/>
      <c r="M209" s="17"/>
      <c r="N209" s="19">
        <f>'Local Flexibility provision'!Y211</f>
        <v>0</v>
      </c>
      <c r="O209" s="19"/>
    </row>
    <row r="210" spans="2:15" ht="16.5" x14ac:dyDescent="0.3">
      <c r="B210" s="20">
        <f>'Local Flexibility provision'!A212</f>
        <v>0</v>
      </c>
      <c r="C210" s="20">
        <f>'Local Flexibility provision'!B212</f>
        <v>0</v>
      </c>
      <c r="D210" s="21">
        <f>'Local Flexibility provision'!C212</f>
        <v>0</v>
      </c>
      <c r="E210" s="31">
        <f>'Local Flexibility provision'!D212</f>
        <v>0</v>
      </c>
      <c r="F210" s="18">
        <f>'Local Flexibility provision'!E212</f>
        <v>0</v>
      </c>
      <c r="G210" s="20">
        <f>'Local Flexibility provision'!T212</f>
        <v>0</v>
      </c>
      <c r="H210" s="18">
        <f>'Local Flexibility provision'!BB212</f>
        <v>0</v>
      </c>
      <c r="I210" s="18">
        <f>'Local Flexibility provision'!BC212</f>
        <v>0</v>
      </c>
      <c r="J210" s="18"/>
      <c r="K210" s="41">
        <f>'Local Flexibility provision'!BC212*'Local Flexibility provision'!Q212</f>
        <v>0</v>
      </c>
      <c r="L210" s="17"/>
      <c r="M210" s="17"/>
      <c r="N210" s="19">
        <f>'Local Flexibility provision'!Y212</f>
        <v>0</v>
      </c>
      <c r="O210" s="19"/>
    </row>
  </sheetData>
  <mergeCells count="2">
    <mergeCell ref="B1:P1"/>
    <mergeCell ref="D2:N2"/>
  </mergeCells>
  <conditionalFormatting sqref="H6:I6 B6:G8 N206:N210 K8:XFD8 B206:I1048576 K9:K210">
    <cfRule type="cellIs" dxfId="17" priority="9" operator="equal">
      <formula>0</formula>
    </cfRule>
  </conditionalFormatting>
  <conditionalFormatting sqref="B8:O8 K9:K210">
    <cfRule type="cellIs" dxfId="16" priority="8" operator="notEqual">
      <formula>0</formula>
    </cfRule>
  </conditionalFormatting>
  <conditionalFormatting sqref="O5 O8">
    <cfRule type="cellIs" dxfId="15" priority="6" operator="greaterThan">
      <formula>0</formula>
    </cfRule>
    <cfRule type="cellIs" dxfId="14" priority="7" operator="lessThan">
      <formula>0</formula>
    </cfRule>
  </conditionalFormatting>
  <conditionalFormatting sqref="B9:G205 L9:XFD205">
    <cfRule type="cellIs" dxfId="13" priority="5" operator="equal">
      <formula>0</formula>
    </cfRule>
  </conditionalFormatting>
  <conditionalFormatting sqref="B9:J205 L9:O205">
    <cfRule type="cellIs" dxfId="12" priority="4" operator="notEqual">
      <formula>0</formula>
    </cfRule>
  </conditionalFormatting>
  <conditionalFormatting sqref="O9:O205">
    <cfRule type="cellIs" dxfId="11" priority="2" operator="greaterThan">
      <formula>0</formula>
    </cfRule>
    <cfRule type="cellIs" dxfId="10" priority="3" operator="lessThan">
      <formula>0</formula>
    </cfRule>
  </conditionalFormatting>
  <conditionalFormatting sqref="H9:J206">
    <cfRule type="cellIs" dxfId="9" priority="1" operator="equal">
      <formula>0</formula>
    </cfRule>
  </conditionalFormatting>
  <pageMargins left="0.70866141732283472" right="0.70866141732283472" top="0.74803149606299213" bottom="0.74803149606299213" header="0.31496062992125984" footer="0.31496062992125984"/>
  <pageSetup paperSize="9" scale="50" orientation="landscape" r:id="rId1"/>
  <rowBreaks count="2" manualBreakCount="2">
    <brk id="37" max="15" man="1"/>
    <brk id="17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C2AE0-3370-42B4-B767-5F173F821CA8}">
  <sheetPr>
    <tabColor rgb="FFC00000"/>
    <pageSetUpPr fitToPage="1"/>
  </sheetPr>
  <dimension ref="A1:FI23"/>
  <sheetViews>
    <sheetView zoomScale="85" zoomScaleNormal="85" workbookViewId="0">
      <selection activeCell="L15" sqref="L15"/>
    </sheetView>
  </sheetViews>
  <sheetFormatPr defaultRowHeight="15" x14ac:dyDescent="0.25"/>
  <cols>
    <col min="1" max="1" width="11.42578125" style="53" bestFit="1" customWidth="1"/>
    <col min="2" max="2" width="11.42578125" style="53" customWidth="1"/>
    <col min="3" max="3" width="13.5703125" style="53" bestFit="1" customWidth="1"/>
    <col min="4" max="4" width="27.140625" style="53" customWidth="1"/>
    <col min="5" max="7" width="14.85546875" style="53" customWidth="1"/>
    <col min="8" max="8" width="10.5703125" style="54" customWidth="1"/>
    <col min="9" max="11" width="10.5703125" style="55" customWidth="1"/>
    <col min="12" max="12" width="8.85546875" style="53" bestFit="1" customWidth="1"/>
    <col min="13" max="13" width="11" style="53" customWidth="1"/>
    <col min="14" max="14" width="10.85546875" style="54" customWidth="1"/>
    <col min="15" max="15" width="10.5703125" style="54" customWidth="1"/>
    <col min="16" max="16" width="11.7109375" style="54" customWidth="1"/>
    <col min="17" max="17" width="12.85546875" style="56" customWidth="1"/>
    <col min="18" max="18" width="20.5703125" style="56" customWidth="1"/>
    <col min="19" max="19" width="8.85546875" style="1" customWidth="1"/>
    <col min="20" max="20" width="11.5703125" style="57" bestFit="1" customWidth="1"/>
    <col min="21" max="21" width="11.42578125" style="58" customWidth="1"/>
    <col min="22" max="22" width="11.42578125" style="58" bestFit="1" customWidth="1"/>
    <col min="23" max="23" width="10.5703125" style="58" bestFit="1" customWidth="1"/>
    <col min="24" max="24" width="9.140625" style="59"/>
    <col min="25" max="25" width="9.140625" style="60"/>
    <col min="26" max="26" width="15.7109375" style="1" bestFit="1" customWidth="1"/>
    <col min="27" max="27" width="8.7109375" style="1" bestFit="1" customWidth="1"/>
    <col min="28" max="28" width="11.5703125" style="1" bestFit="1" customWidth="1"/>
    <col min="29" max="29" width="12.85546875" style="1" bestFit="1" customWidth="1"/>
    <col min="30" max="30" width="15.5703125" style="1" bestFit="1" customWidth="1"/>
    <col min="31" max="53" width="15.5703125" style="1" customWidth="1"/>
    <col min="54" max="54" width="21.85546875" style="1" customWidth="1"/>
    <col min="55" max="55" width="11.28515625" style="1" customWidth="1"/>
    <col min="56" max="56" width="3" style="58" customWidth="1"/>
    <col min="57" max="57" width="16.7109375" style="58" bestFit="1" customWidth="1"/>
    <col min="58" max="58" width="17.140625" style="58" bestFit="1" customWidth="1"/>
    <col min="59" max="59" width="16.28515625" style="58" bestFit="1" customWidth="1"/>
    <col min="60" max="60" width="17.42578125" style="58" bestFit="1" customWidth="1"/>
    <col min="61" max="61" width="17.140625" style="58" bestFit="1" customWidth="1"/>
    <col min="62" max="62" width="16.7109375" style="58" bestFit="1" customWidth="1"/>
    <col min="63" max="63" width="17.140625" style="58" bestFit="1" customWidth="1"/>
    <col min="64" max="64" width="17.28515625" style="58" bestFit="1" customWidth="1"/>
    <col min="65" max="65" width="16.85546875" style="58" bestFit="1" customWidth="1"/>
    <col min="66" max="66" width="17.5703125" style="58" bestFit="1" customWidth="1"/>
    <col min="67" max="67" width="16.7109375" style="58" bestFit="1" customWidth="1"/>
    <col min="68" max="68" width="16.28515625" style="58" bestFit="1" customWidth="1"/>
    <col min="69" max="70" width="13.85546875" style="58" bestFit="1" customWidth="1"/>
    <col min="71" max="140" width="9.140625" style="58"/>
    <col min="141" max="148" width="9.140625" style="55"/>
    <col min="149" max="156" width="9.140625" style="54"/>
    <col min="157" max="16384" width="9.140625" style="55"/>
  </cols>
  <sheetData>
    <row r="1" spans="1:165" ht="30.75" customHeight="1" x14ac:dyDescent="0.25">
      <c r="B1" s="49"/>
      <c r="C1" s="49"/>
      <c r="D1" s="196" t="s">
        <v>730</v>
      </c>
      <c r="E1" s="197"/>
      <c r="F1" s="197"/>
      <c r="G1" s="197"/>
      <c r="H1" s="197"/>
      <c r="I1" s="197"/>
      <c r="J1" s="197"/>
      <c r="K1" s="197"/>
      <c r="L1" s="197"/>
      <c r="M1" s="197"/>
      <c r="N1" s="197"/>
      <c r="O1" s="197"/>
      <c r="P1" s="197"/>
      <c r="Q1" s="197"/>
      <c r="R1" s="136"/>
      <c r="S1" s="130"/>
    </row>
    <row r="2" spans="1:165" ht="23.25" customHeight="1" x14ac:dyDescent="0.25">
      <c r="A2" s="16"/>
      <c r="B2" s="16"/>
      <c r="D2" s="199" t="s">
        <v>121</v>
      </c>
      <c r="E2" s="200"/>
      <c r="F2" s="200"/>
      <c r="G2" s="200"/>
      <c r="H2" s="200"/>
      <c r="I2" s="200"/>
      <c r="J2" s="200"/>
      <c r="K2" s="200"/>
      <c r="L2" s="200"/>
      <c r="M2" s="200"/>
      <c r="N2" s="200"/>
      <c r="O2" s="200"/>
      <c r="P2" s="200"/>
      <c r="Q2" s="200"/>
      <c r="R2" s="125"/>
      <c r="S2" s="130"/>
    </row>
    <row r="3" spans="1:165" x14ac:dyDescent="0.25">
      <c r="D3" s="201"/>
      <c r="E3" s="202"/>
      <c r="F3" s="202"/>
      <c r="G3" s="202"/>
      <c r="H3" s="202"/>
      <c r="I3" s="202"/>
      <c r="J3" s="202"/>
      <c r="K3" s="202"/>
      <c r="L3" s="202"/>
      <c r="M3" s="202"/>
      <c r="N3" s="202"/>
      <c r="O3" s="202"/>
      <c r="P3" s="202"/>
      <c r="Q3" s="202"/>
      <c r="R3" s="125"/>
      <c r="S3" s="130"/>
    </row>
    <row r="4" spans="1:165" x14ac:dyDescent="0.25">
      <c r="D4" s="201"/>
      <c r="E4" s="202"/>
      <c r="F4" s="202"/>
      <c r="G4" s="202"/>
      <c r="H4" s="202"/>
      <c r="I4" s="202"/>
      <c r="J4" s="202"/>
      <c r="K4" s="202"/>
      <c r="L4" s="202"/>
      <c r="M4" s="202"/>
      <c r="N4" s="202"/>
      <c r="O4" s="202"/>
      <c r="P4" s="202"/>
      <c r="Q4" s="202"/>
      <c r="R4" s="125"/>
      <c r="S4" s="130"/>
    </row>
    <row r="5" spans="1:165" x14ac:dyDescent="0.25">
      <c r="D5" s="203"/>
      <c r="E5" s="204"/>
      <c r="F5" s="204"/>
      <c r="G5" s="204"/>
      <c r="H5" s="204"/>
      <c r="I5" s="204"/>
      <c r="J5" s="204"/>
      <c r="K5" s="204"/>
      <c r="L5" s="204"/>
      <c r="M5" s="204"/>
      <c r="N5" s="204"/>
      <c r="O5" s="204"/>
      <c r="P5" s="204"/>
      <c r="Q5" s="205"/>
      <c r="R5" s="126"/>
    </row>
    <row r="6" spans="1:165" ht="34.5" customHeight="1" x14ac:dyDescent="0.25"/>
    <row r="7" spans="1:165" ht="75" customHeight="1" x14ac:dyDescent="0.25">
      <c r="D7" s="206" t="s">
        <v>146</v>
      </c>
      <c r="E7" s="207"/>
      <c r="F7" s="207"/>
      <c r="G7" s="207"/>
      <c r="H7" s="207"/>
      <c r="I7" s="207"/>
      <c r="J7" s="207"/>
      <c r="K7" s="207"/>
      <c r="L7" s="207"/>
      <c r="M7" s="207"/>
      <c r="N7" s="207"/>
      <c r="O7" s="207"/>
      <c r="P7" s="207"/>
      <c r="Q7" s="208"/>
      <c r="R7" s="127"/>
    </row>
    <row r="8" spans="1:165" x14ac:dyDescent="0.25">
      <c r="A8" s="62"/>
      <c r="B8" s="62"/>
      <c r="C8" s="62"/>
      <c r="D8" s="62"/>
      <c r="E8" s="62"/>
      <c r="F8" s="62"/>
      <c r="G8" s="62"/>
      <c r="H8" s="63"/>
      <c r="I8" s="64"/>
      <c r="J8" s="64"/>
      <c r="K8" s="64"/>
      <c r="L8" s="62"/>
      <c r="M8" s="62"/>
      <c r="N8" s="63"/>
      <c r="O8" s="63"/>
      <c r="P8" s="63"/>
      <c r="Q8" s="65"/>
      <c r="R8" s="65"/>
      <c r="S8" s="66"/>
      <c r="T8" s="67"/>
      <c r="U8" s="68"/>
      <c r="V8" s="68"/>
      <c r="W8" s="68"/>
      <c r="X8" s="69"/>
      <c r="Y8" s="70"/>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8"/>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row>
    <row r="9" spans="1:165" s="27" customFormat="1" ht="75" x14ac:dyDescent="0.25">
      <c r="A9" s="8" t="s">
        <v>0</v>
      </c>
      <c r="B9" s="8" t="s">
        <v>2</v>
      </c>
      <c r="C9" s="8" t="s">
        <v>101</v>
      </c>
      <c r="D9" s="8" t="s">
        <v>102</v>
      </c>
      <c r="E9" s="8" t="s">
        <v>108</v>
      </c>
      <c r="F9" s="8" t="s">
        <v>106</v>
      </c>
      <c r="G9" s="8" t="s">
        <v>107</v>
      </c>
      <c r="H9" s="15" t="s">
        <v>42</v>
      </c>
      <c r="I9" s="11" t="s">
        <v>43</v>
      </c>
      <c r="J9" s="11" t="s">
        <v>44</v>
      </c>
      <c r="K9" s="11" t="s">
        <v>45</v>
      </c>
      <c r="L9" s="8" t="s">
        <v>143</v>
      </c>
      <c r="M9" s="8" t="s">
        <v>144</v>
      </c>
      <c r="N9" s="15" t="s">
        <v>145</v>
      </c>
      <c r="O9" s="15" t="s">
        <v>119</v>
      </c>
      <c r="P9" s="15" t="s">
        <v>120</v>
      </c>
      <c r="Q9" s="52" t="s">
        <v>117</v>
      </c>
      <c r="R9" s="52" t="s">
        <v>167</v>
      </c>
      <c r="S9" s="80" t="s">
        <v>103</v>
      </c>
      <c r="T9" s="80" t="s">
        <v>100</v>
      </c>
      <c r="U9" s="81" t="s">
        <v>1</v>
      </c>
      <c r="V9" s="81" t="s">
        <v>3</v>
      </c>
      <c r="W9" s="81" t="s">
        <v>4</v>
      </c>
      <c r="X9" s="81" t="s">
        <v>122</v>
      </c>
      <c r="Y9" s="12" t="s">
        <v>116</v>
      </c>
      <c r="Z9" s="12" t="s">
        <v>50</v>
      </c>
      <c r="AA9" s="12" t="s">
        <v>46</v>
      </c>
      <c r="AB9" s="12" t="s">
        <v>47</v>
      </c>
      <c r="AC9" s="12" t="s">
        <v>49</v>
      </c>
      <c r="AD9" s="12" t="s">
        <v>5</v>
      </c>
      <c r="AE9" s="12" t="s">
        <v>51</v>
      </c>
      <c r="AF9" s="12" t="s">
        <v>52</v>
      </c>
      <c r="AG9" s="12" t="s">
        <v>55</v>
      </c>
      <c r="AH9" s="12" t="s">
        <v>56</v>
      </c>
      <c r="AI9" s="12" t="s">
        <v>57</v>
      </c>
      <c r="AJ9" s="12" t="s">
        <v>58</v>
      </c>
      <c r="AK9" s="12" t="s">
        <v>59</v>
      </c>
      <c r="AL9" s="12" t="s">
        <v>60</v>
      </c>
      <c r="AM9" s="12" t="s">
        <v>61</v>
      </c>
      <c r="AN9" s="12" t="s">
        <v>105</v>
      </c>
      <c r="AO9" s="82" t="s">
        <v>127</v>
      </c>
      <c r="AP9" s="82" t="s">
        <v>128</v>
      </c>
      <c r="AQ9" s="82" t="s">
        <v>129</v>
      </c>
      <c r="AR9" s="82" t="s">
        <v>130</v>
      </c>
      <c r="AS9" s="82" t="s">
        <v>131</v>
      </c>
      <c r="AT9" s="82" t="s">
        <v>132</v>
      </c>
      <c r="AU9" s="82" t="s">
        <v>133</v>
      </c>
      <c r="AV9" s="82" t="s">
        <v>134</v>
      </c>
      <c r="AW9" s="82" t="s">
        <v>135</v>
      </c>
      <c r="AX9" s="82" t="s">
        <v>136</v>
      </c>
      <c r="AY9" s="82" t="s">
        <v>137</v>
      </c>
      <c r="AZ9" s="82" t="s">
        <v>138</v>
      </c>
      <c r="BA9" s="82" t="s">
        <v>176</v>
      </c>
      <c r="BB9" s="81" t="s">
        <v>139</v>
      </c>
      <c r="BC9" s="81" t="s">
        <v>140</v>
      </c>
      <c r="BD9" s="83"/>
      <c r="BE9" s="84" t="s">
        <v>30</v>
      </c>
      <c r="BF9" s="84" t="s">
        <v>31</v>
      </c>
      <c r="BG9" s="84" t="s">
        <v>32</v>
      </c>
      <c r="BH9" s="84" t="s">
        <v>33</v>
      </c>
      <c r="BI9" s="84" t="s">
        <v>34</v>
      </c>
      <c r="BJ9" s="84" t="s">
        <v>35</v>
      </c>
      <c r="BK9" s="84" t="s">
        <v>36</v>
      </c>
      <c r="BL9" s="84" t="s">
        <v>37</v>
      </c>
      <c r="BM9" s="84" t="s">
        <v>38</v>
      </c>
      <c r="BN9" s="84" t="s">
        <v>39</v>
      </c>
      <c r="BO9" s="84" t="s">
        <v>40</v>
      </c>
      <c r="BP9" s="84" t="s">
        <v>41</v>
      </c>
      <c r="BQ9" s="83" t="s">
        <v>104</v>
      </c>
      <c r="BR9" s="83" t="s">
        <v>48</v>
      </c>
      <c r="BS9" s="84" t="s">
        <v>18</v>
      </c>
      <c r="BT9" s="84" t="s">
        <v>19</v>
      </c>
      <c r="BU9" s="84" t="s">
        <v>20</v>
      </c>
      <c r="BV9" s="84" t="s">
        <v>21</v>
      </c>
      <c r="BW9" s="84" t="s">
        <v>22</v>
      </c>
      <c r="BX9" s="84" t="s">
        <v>23</v>
      </c>
      <c r="BY9" s="84" t="s">
        <v>24</v>
      </c>
      <c r="BZ9" s="84" t="s">
        <v>25</v>
      </c>
      <c r="CA9" s="84" t="s">
        <v>26</v>
      </c>
      <c r="CB9" s="84" t="s">
        <v>27</v>
      </c>
      <c r="CC9" s="84" t="s">
        <v>28</v>
      </c>
      <c r="CD9" s="84" t="s">
        <v>29</v>
      </c>
      <c r="CE9" s="83" t="s">
        <v>53</v>
      </c>
      <c r="CF9" s="83" t="s">
        <v>110</v>
      </c>
      <c r="CG9" s="84" t="s">
        <v>6</v>
      </c>
      <c r="CH9" s="84" t="s">
        <v>7</v>
      </c>
      <c r="CI9" s="84" t="s">
        <v>8</v>
      </c>
      <c r="CJ9" s="84" t="s">
        <v>9</v>
      </c>
      <c r="CK9" s="84" t="s">
        <v>10</v>
      </c>
      <c r="CL9" s="84" t="s">
        <v>11</v>
      </c>
      <c r="CM9" s="84" t="s">
        <v>12</v>
      </c>
      <c r="CN9" s="84" t="s">
        <v>13</v>
      </c>
      <c r="CO9" s="84" t="s">
        <v>14</v>
      </c>
      <c r="CP9" s="84" t="s">
        <v>15</v>
      </c>
      <c r="CQ9" s="84" t="s">
        <v>16</v>
      </c>
      <c r="CR9" s="84" t="s">
        <v>17</v>
      </c>
      <c r="CS9" s="83" t="s">
        <v>54</v>
      </c>
      <c r="CT9" s="83" t="s">
        <v>109</v>
      </c>
      <c r="CU9" s="84" t="s">
        <v>62</v>
      </c>
      <c r="CV9" s="84" t="s">
        <v>63</v>
      </c>
      <c r="CW9" s="84" t="s">
        <v>64</v>
      </c>
      <c r="CX9" s="84" t="s">
        <v>65</v>
      </c>
      <c r="CY9" s="84" t="s">
        <v>66</v>
      </c>
      <c r="CZ9" s="84" t="s">
        <v>67</v>
      </c>
      <c r="DA9" s="84" t="s">
        <v>68</v>
      </c>
      <c r="DB9" s="84" t="s">
        <v>69</v>
      </c>
      <c r="DC9" s="84" t="s">
        <v>70</v>
      </c>
      <c r="DD9" s="84" t="s">
        <v>71</v>
      </c>
      <c r="DE9" s="84" t="s">
        <v>72</v>
      </c>
      <c r="DF9" s="84" t="s">
        <v>73</v>
      </c>
      <c r="DG9" s="83" t="s">
        <v>104</v>
      </c>
      <c r="DH9" s="83" t="s">
        <v>48</v>
      </c>
      <c r="DI9" s="84" t="s">
        <v>74</v>
      </c>
      <c r="DJ9" s="84" t="s">
        <v>75</v>
      </c>
      <c r="DK9" s="84" t="s">
        <v>76</v>
      </c>
      <c r="DL9" s="84" t="s">
        <v>77</v>
      </c>
      <c r="DM9" s="84" t="s">
        <v>78</v>
      </c>
      <c r="DN9" s="84" t="s">
        <v>79</v>
      </c>
      <c r="DO9" s="84" t="s">
        <v>80</v>
      </c>
      <c r="DP9" s="84" t="s">
        <v>81</v>
      </c>
      <c r="DQ9" s="84" t="s">
        <v>82</v>
      </c>
      <c r="DR9" s="84" t="s">
        <v>83</v>
      </c>
      <c r="DS9" s="84" t="s">
        <v>84</v>
      </c>
      <c r="DT9" s="84" t="s">
        <v>85</v>
      </c>
      <c r="DU9" s="83" t="s">
        <v>86</v>
      </c>
      <c r="DV9" s="83" t="s">
        <v>111</v>
      </c>
      <c r="DW9" s="84" t="s">
        <v>87</v>
      </c>
      <c r="DX9" s="84" t="s">
        <v>88</v>
      </c>
      <c r="DY9" s="84" t="s">
        <v>89</v>
      </c>
      <c r="DZ9" s="84" t="s">
        <v>90</v>
      </c>
      <c r="EA9" s="84" t="s">
        <v>91</v>
      </c>
      <c r="EB9" s="84" t="s">
        <v>92</v>
      </c>
      <c r="EC9" s="84" t="s">
        <v>93</v>
      </c>
      <c r="ED9" s="84" t="s">
        <v>94</v>
      </c>
      <c r="EE9" s="84" t="s">
        <v>95</v>
      </c>
      <c r="EF9" s="84" t="s">
        <v>96</v>
      </c>
      <c r="EG9" s="84" t="s">
        <v>97</v>
      </c>
      <c r="EH9" s="84" t="s">
        <v>98</v>
      </c>
      <c r="EI9" s="83" t="s">
        <v>99</v>
      </c>
      <c r="EJ9" s="83" t="s">
        <v>112</v>
      </c>
      <c r="EK9" s="83" t="s">
        <v>168</v>
      </c>
      <c r="EL9" s="83" t="s">
        <v>169</v>
      </c>
      <c r="EM9" s="83" t="s">
        <v>170</v>
      </c>
      <c r="EN9" s="83" t="s">
        <v>171</v>
      </c>
      <c r="EO9" s="83" t="s">
        <v>172</v>
      </c>
      <c r="EP9" s="83" t="s">
        <v>173</v>
      </c>
      <c r="EQ9" s="83" t="s">
        <v>174</v>
      </c>
      <c r="ER9" s="83" t="s">
        <v>175</v>
      </c>
      <c r="ES9" s="132" t="s">
        <v>177</v>
      </c>
      <c r="ET9" s="132" t="s">
        <v>178</v>
      </c>
      <c r="EU9" s="132" t="s">
        <v>179</v>
      </c>
      <c r="EV9" s="132" t="s">
        <v>180</v>
      </c>
      <c r="EW9" s="132" t="s">
        <v>181</v>
      </c>
      <c r="EX9" s="132" t="s">
        <v>182</v>
      </c>
      <c r="EY9" s="132" t="s">
        <v>183</v>
      </c>
      <c r="EZ9" s="132" t="s">
        <v>184</v>
      </c>
      <c r="FA9" s="132" t="s">
        <v>185</v>
      </c>
      <c r="FB9" s="132" t="s">
        <v>186</v>
      </c>
      <c r="FC9" s="132" t="s">
        <v>187</v>
      </c>
      <c r="FD9" s="132" t="s">
        <v>188</v>
      </c>
      <c r="FE9" s="132" t="s">
        <v>189</v>
      </c>
      <c r="FF9" s="132" t="s">
        <v>190</v>
      </c>
      <c r="FG9" s="132" t="s">
        <v>191</v>
      </c>
      <c r="FH9" s="132" t="s">
        <v>192</v>
      </c>
    </row>
    <row r="10" spans="1:165" ht="16.5" x14ac:dyDescent="0.3">
      <c r="A10" s="129" t="s">
        <v>150</v>
      </c>
      <c r="B10" s="129" t="s">
        <v>151</v>
      </c>
      <c r="C10" s="118">
        <v>12345678</v>
      </c>
      <c r="D10" s="118" t="s">
        <v>141</v>
      </c>
      <c r="E10" s="118" t="s">
        <v>142</v>
      </c>
      <c r="F10" s="118">
        <v>3</v>
      </c>
      <c r="G10" s="118">
        <v>6</v>
      </c>
      <c r="H10" s="119">
        <v>300</v>
      </c>
      <c r="I10" s="120">
        <v>1</v>
      </c>
      <c r="J10" s="121">
        <v>1</v>
      </c>
      <c r="K10" s="120">
        <v>1</v>
      </c>
      <c r="L10" s="118">
        <v>10</v>
      </c>
      <c r="M10" s="138">
        <v>0</v>
      </c>
      <c r="N10" s="139">
        <v>0</v>
      </c>
      <c r="O10" s="122">
        <v>50</v>
      </c>
      <c r="P10" s="122">
        <v>40</v>
      </c>
      <c r="Q10" s="123">
        <v>1</v>
      </c>
      <c r="R10" s="123" t="s">
        <v>158</v>
      </c>
      <c r="S10" s="85">
        <f>F10*G10</f>
        <v>18</v>
      </c>
      <c r="T10" s="85">
        <f>L10+M10</f>
        <v>10</v>
      </c>
      <c r="U10" s="86">
        <f t="shared" ref="U10" si="0">W10-V10+1</f>
        <v>11</v>
      </c>
      <c r="V10" s="87">
        <f>IF(A10="aug-21",1,IF(A10="Sep-21",2,IF(A10="Oct-21",3,IF(A10="Nov-21",4,IF(A10="Dec-21",5,IF(A10="Jan-22",6,IF(A10="Feb-22",7,IF(A10="Mar-22",8,IF(A10="Apr-22",9,IF(A10="May-22",10,IF(A10="Jun-22",11,IF(A10="Jul-22",12,IF(A10="",0)))))))))))))</f>
        <v>2</v>
      </c>
      <c r="W10" s="87">
        <f>IF(B10="aug-21",1,IF(B10="Sep-21",2,IF(B10="Oct-21",3,IF(B10="Nov-21",4,IF(B10="Dec-21",5,IF(B10="Jan-22",6,IF(B10="Feb-22",7,IF(B10="Mar-22",8,IF(B10="Apr-22",9,IF(B10="May-22",10,IF(B10="Jun-22",11,IF(B10="Jul-22",12,IF(B10="aug-21",13,IF(B10="Sep-21",14,IF(B10="Oct-21",15,IF(B10="Nov-21",16,IF(B10="Dec-21",17,IF(B10="Jan-22",19,IF(B10="Feb-22",20,IF(B10="Mar-22",20,IF(B10="Apr-22",21,IF(B10="May-22",22,IF(B10="Jun-22",23,IF(B10="Jul-22",24,IF(B10="",0)))))))))))))))))))))))))</f>
        <v>12</v>
      </c>
      <c r="X10" s="88">
        <f>M10*N10</f>
        <v>0</v>
      </c>
      <c r="Y10" s="89">
        <f>(O10+P10)*S10</f>
        <v>1620</v>
      </c>
      <c r="Z10" s="90">
        <f>H10*I10*J10*K10</f>
        <v>300</v>
      </c>
      <c r="AA10" s="90">
        <f t="shared" ref="AA10" si="1">Z10*0.8</f>
        <v>240</v>
      </c>
      <c r="AB10" s="90">
        <f t="shared" ref="AB10" si="2">IF(U10&lt;3,AA10,AA10/U10*2)</f>
        <v>43.636363636363633</v>
      </c>
      <c r="AC10" s="90">
        <f t="shared" ref="AC10" si="3">IF(U10&lt;3,0,AA10/U10)</f>
        <v>21.818181818181817</v>
      </c>
      <c r="AD10" s="90">
        <f t="shared" ref="AD10" si="4">Z10*0.2</f>
        <v>60</v>
      </c>
      <c r="AE10" s="90">
        <f>L10*Z10</f>
        <v>3000</v>
      </c>
      <c r="AF10" s="90">
        <f t="shared" ref="AF10" si="5">BR10+CF10+CT10</f>
        <v>3000</v>
      </c>
      <c r="AG10" s="90">
        <f>H10*I10*J10*K10-(H10/2)</f>
        <v>150</v>
      </c>
      <c r="AH10" s="90">
        <f t="shared" ref="AH10" si="6">AG10*0.8</f>
        <v>120</v>
      </c>
      <c r="AI10" s="90">
        <f t="shared" ref="AI10" si="7">IF(U10&lt;3,AH10,AH10/U10*2)</f>
        <v>21.818181818181817</v>
      </c>
      <c r="AJ10" s="90">
        <f t="shared" ref="AJ10" si="8">IF(U10&lt;3,0,AH10/U10)</f>
        <v>10.909090909090908</v>
      </c>
      <c r="AK10" s="90">
        <f t="shared" ref="AK10" si="9">AG10*0.2</f>
        <v>30</v>
      </c>
      <c r="AL10" s="90">
        <f>AG10*M10</f>
        <v>0</v>
      </c>
      <c r="AM10" s="90">
        <f t="shared" ref="AM10" si="10">DH10+DV10+EJ10</f>
        <v>0</v>
      </c>
      <c r="AN10" s="90">
        <f>M10*N10</f>
        <v>0</v>
      </c>
      <c r="AO10" s="90">
        <f t="shared" ref="AO10:AZ10" si="11">BE10+BS10+CG10+CU10+DI10+DW10</f>
        <v>0</v>
      </c>
      <c r="AP10" s="90">
        <f t="shared" si="11"/>
        <v>436.36363636363632</v>
      </c>
      <c r="AQ10" s="90">
        <f t="shared" si="11"/>
        <v>218.18181818181816</v>
      </c>
      <c r="AR10" s="90">
        <f t="shared" si="11"/>
        <v>218.18181818181816</v>
      </c>
      <c r="AS10" s="90">
        <f t="shared" si="11"/>
        <v>218.18181818181816</v>
      </c>
      <c r="AT10" s="90">
        <f t="shared" si="11"/>
        <v>218.18181818181816</v>
      </c>
      <c r="AU10" s="90">
        <f t="shared" si="11"/>
        <v>218.18181818181816</v>
      </c>
      <c r="AV10" s="90">
        <f t="shared" si="11"/>
        <v>218.18181818181816</v>
      </c>
      <c r="AW10" s="90">
        <f t="shared" si="11"/>
        <v>218.18181818181816</v>
      </c>
      <c r="AX10" s="90">
        <f t="shared" si="11"/>
        <v>218.18181818181816</v>
      </c>
      <c r="AY10" s="90">
        <f t="shared" si="11"/>
        <v>218.18181818181816</v>
      </c>
      <c r="AZ10" s="90">
        <f t="shared" si="11"/>
        <v>600</v>
      </c>
      <c r="BA10" s="90">
        <f>SUM(AO10:AZ10)</f>
        <v>3000</v>
      </c>
      <c r="BB10" s="90">
        <f t="shared" ref="BB10:BC10" si="12">BQ10+CE10+CS10+DG10+DU10+EI10</f>
        <v>0</v>
      </c>
      <c r="BC10" s="90">
        <f t="shared" si="12"/>
        <v>3000</v>
      </c>
      <c r="BD10" s="91"/>
      <c r="BE10" s="92">
        <f>IF(V10=1,AB10,0)*L10</f>
        <v>0</v>
      </c>
      <c r="BF10" s="92">
        <f>IF(V10=2,AB10,0)*L10</f>
        <v>436.36363636363632</v>
      </c>
      <c r="BG10" s="92">
        <f>IF(V10=3,AB10,0)*L10</f>
        <v>0</v>
      </c>
      <c r="BH10" s="92">
        <f>IF(V10=4,AB10,0)*L10</f>
        <v>0</v>
      </c>
      <c r="BI10" s="92">
        <f>IF(V10=5,AB10,0)*L10</f>
        <v>0</v>
      </c>
      <c r="BJ10" s="92">
        <f>IF(V10=6,AB10,0)*L10</f>
        <v>0</v>
      </c>
      <c r="BK10" s="92">
        <f>IF(V10=7,AB10,0)*L10</f>
        <v>0</v>
      </c>
      <c r="BL10" s="92">
        <f>IF(V10=8,AB10,0)*L10</f>
        <v>0</v>
      </c>
      <c r="BM10" s="92">
        <f>IF(V10=9,AB10,0)*L10</f>
        <v>0</v>
      </c>
      <c r="BN10" s="92">
        <f>IF(V10=10,AB10,0)*L10</f>
        <v>0</v>
      </c>
      <c r="BO10" s="92">
        <f>IF(V10=11,AB10,0)*L10</f>
        <v>0</v>
      </c>
      <c r="BP10" s="92">
        <f>IF(V10=12,AB10,0)*L10</f>
        <v>0</v>
      </c>
      <c r="BQ10" s="92">
        <f t="shared" ref="BQ10" si="13">BR10-SUM(BE10:BP10)</f>
        <v>0</v>
      </c>
      <c r="BR10" s="92">
        <f t="shared" ref="BR10" si="14">SUM(BE10:BP10)</f>
        <v>436.36363636363632</v>
      </c>
      <c r="BS10" s="92">
        <f>IF(1&gt;V10,AC10*L10,0)-IF(1&gt;=W10,AC10*L10,0)</f>
        <v>0</v>
      </c>
      <c r="BT10" s="92">
        <f>IF(2&gt;V10,AC10*L10,0)-IF(2&gt;=W10,AC10*L10,0)</f>
        <v>0</v>
      </c>
      <c r="BU10" s="92">
        <f>IF(3&gt;V10,AC10*L10,0)-IF(3&gt;=W10,AC10*L10,0)</f>
        <v>218.18181818181816</v>
      </c>
      <c r="BV10" s="92">
        <f>IF(4&gt;V10,AC10*L10,0)-IF(4&gt;=W10,AC10*L10,0)</f>
        <v>218.18181818181816</v>
      </c>
      <c r="BW10" s="92">
        <f>IF(5&gt;V10,AC10*L10,0)-IF(5&gt;=W10,AC10*L10,0)</f>
        <v>218.18181818181816</v>
      </c>
      <c r="BX10" s="92">
        <f>IF(6&gt;V10,AC10*L10,0)-IF(6&gt;=W10,AC10*L10,0)</f>
        <v>218.18181818181816</v>
      </c>
      <c r="BY10" s="92">
        <f>IF(7&gt;V10,AC10*L10,0)-IF(7&gt;=W10,AC10*L10,0)</f>
        <v>218.18181818181816</v>
      </c>
      <c r="BZ10" s="92">
        <f>IF(8&gt;V10,AC10*L10,0)-IF(8&gt;=W10,AC10*L10,0)</f>
        <v>218.18181818181816</v>
      </c>
      <c r="CA10" s="92">
        <f>IF(9&gt;V10,AC10*L10,0)-IF(9&gt;=W10,AC10*L10,0)</f>
        <v>218.18181818181816</v>
      </c>
      <c r="CB10" s="92">
        <f>IF(10&gt;V10,AC10*L10,0)-IF(10&gt;=W10,AC10*L10,0)</f>
        <v>218.18181818181816</v>
      </c>
      <c r="CC10" s="92">
        <f>IF(11&gt;V10,AC10*L10,0)-IF(11&gt;=W10,AC10*L10,0)</f>
        <v>218.18181818181816</v>
      </c>
      <c r="CD10" s="92">
        <f>IF(12&gt;V10,AC10*L10,0)-IF(12&gt;=W10,AC10*L10,0)</f>
        <v>0</v>
      </c>
      <c r="CE10" s="92">
        <f t="shared" ref="CE10" si="15">CF10-SUM(BS10:CD10)</f>
        <v>0</v>
      </c>
      <c r="CF10" s="92">
        <f>(AA10-AB10)*L10</f>
        <v>1963.6363636363637</v>
      </c>
      <c r="CG10" s="92">
        <f>IF(W10=1,AD10*L10,0)</f>
        <v>0</v>
      </c>
      <c r="CH10" s="92">
        <f>IF(W10=2,AD10*L10,0)</f>
        <v>0</v>
      </c>
      <c r="CI10" s="92">
        <f>IF(W10=3,AD10*L10,0)</f>
        <v>0</v>
      </c>
      <c r="CJ10" s="92">
        <f>IF(W10=4,AD10*L10,0)</f>
        <v>0</v>
      </c>
      <c r="CK10" s="92">
        <f>IF(W10=5,AD10*L10,0)</f>
        <v>0</v>
      </c>
      <c r="CL10" s="92">
        <f>IF(W10=6,AD10*L10,0)</f>
        <v>0</v>
      </c>
      <c r="CM10" s="92">
        <f>IF(W10=7,AD10*L10,0)</f>
        <v>0</v>
      </c>
      <c r="CN10" s="92">
        <f>IF(W10=8,AD10*L10,0)</f>
        <v>0</v>
      </c>
      <c r="CO10" s="92">
        <f>IF(W10=9,AD10*L10,0)</f>
        <v>0</v>
      </c>
      <c r="CP10" s="92">
        <f>IF(W10=10,AD10*L10,0)</f>
        <v>0</v>
      </c>
      <c r="CQ10" s="92">
        <f>IF(W10=11,AD10*L10,0)</f>
        <v>0</v>
      </c>
      <c r="CR10" s="92">
        <f>IF(W10=12,AD10*L10,0)</f>
        <v>600</v>
      </c>
      <c r="CS10" s="92">
        <f t="shared" ref="CS10" si="16">CT10-SUM(CG10:CR10)</f>
        <v>0</v>
      </c>
      <c r="CT10" s="92">
        <f>AD10*L10</f>
        <v>600</v>
      </c>
      <c r="CU10" s="92">
        <f>IF(V10=1,AI10,0)*M10</f>
        <v>0</v>
      </c>
      <c r="CV10" s="92">
        <f>IF(V10=2,AI10,0)*M10</f>
        <v>0</v>
      </c>
      <c r="CW10" s="92">
        <f>IF(V10=3,AI10,0)*M10</f>
        <v>0</v>
      </c>
      <c r="CX10" s="92">
        <f>IF(V10=4,AI10,0)*M10</f>
        <v>0</v>
      </c>
      <c r="CY10" s="92">
        <f>IF(V10=5,AI10,0)*M10</f>
        <v>0</v>
      </c>
      <c r="CZ10" s="92">
        <f>IF(V10=6,AI10,0)*M10</f>
        <v>0</v>
      </c>
      <c r="DA10" s="92">
        <f>IF(V10=7,AI10,0)*M10</f>
        <v>0</v>
      </c>
      <c r="DB10" s="92">
        <f>IF(V10=8,AI10,0)*M10</f>
        <v>0</v>
      </c>
      <c r="DC10" s="92">
        <f>IF(V10=9,AI10,0)*M10</f>
        <v>0</v>
      </c>
      <c r="DD10" s="92">
        <f>IF(V10=10,AI10,0)*M10</f>
        <v>0</v>
      </c>
      <c r="DE10" s="92">
        <f>IF(V10=11,AI10,0)*M10</f>
        <v>0</v>
      </c>
      <c r="DF10" s="92">
        <f>IF(V10=12,AI10,0)*M10</f>
        <v>0</v>
      </c>
      <c r="DG10" s="92">
        <f t="shared" ref="DG10" si="17">DH10-SUM(CU10:DF10)</f>
        <v>0</v>
      </c>
      <c r="DH10" s="92">
        <f t="shared" ref="DH10" si="18">SUM(CU10:DF10)</f>
        <v>0</v>
      </c>
      <c r="DI10" s="92">
        <f>IF(1&gt;V10,AJ10*M10,0)-IF(1&gt;=W10,AJ10*M10,0)</f>
        <v>0</v>
      </c>
      <c r="DJ10" s="92">
        <f>IF(2&gt;V10,AJ10*M10,0)-IF(2&gt;=W10,AJ10*M10,0)</f>
        <v>0</v>
      </c>
      <c r="DK10" s="92">
        <f>IF(3&gt;V10,AJ10*M10,0)-IF(3&gt;=W10,AJ10*M10,0)</f>
        <v>0</v>
      </c>
      <c r="DL10" s="92">
        <f>IF(4&gt;V10,AJ10*M10,0)-IF(4&gt;=W10,AJ10*M10,0)</f>
        <v>0</v>
      </c>
      <c r="DM10" s="92">
        <f>IF(5&gt;V10,AJ10*M10,0)-IF(5&gt;=W10,AJ10*M10,0)</f>
        <v>0</v>
      </c>
      <c r="DN10" s="92">
        <f>IF(6&gt;V10,AJ10*M10,0)-IF(6&gt;=W10,AJ10*M10,0)</f>
        <v>0</v>
      </c>
      <c r="DO10" s="92">
        <f>IF(7&gt;V10,AJ10*M10,0)-IF(7&gt;=W10,AJ10*M10,0)</f>
        <v>0</v>
      </c>
      <c r="DP10" s="92">
        <f>IF(8&gt;V10,AJ10*M10,0)-IF(8&gt;=W10,AJ10*M10,0)</f>
        <v>0</v>
      </c>
      <c r="DQ10" s="92">
        <f>IF(9&gt;V10,AJ10*M10,0)-IF(9&gt;=W10,AJ10*M10,0)</f>
        <v>0</v>
      </c>
      <c r="DR10" s="92">
        <f>IF(10&gt;V10,AJ10*M10,0)-IF(10&gt;=W10,AJ10*M10,0)</f>
        <v>0</v>
      </c>
      <c r="DS10" s="92">
        <f>IF(11&gt;V10,AJ10*M10,0)-IF(11&gt;=W10,AJ10*M10,0)</f>
        <v>0</v>
      </c>
      <c r="DT10" s="92">
        <f>IF(12&gt;V10,AJ10*M10,0)-IF(12&gt;=W10,AJ10*M10,0)</f>
        <v>0</v>
      </c>
      <c r="DU10" s="92">
        <f t="shared" ref="DU10" si="19">DV10-SUM(DI10:DT10)</f>
        <v>0</v>
      </c>
      <c r="DV10" s="92">
        <f>(AH10-AI10)*M10</f>
        <v>0</v>
      </c>
      <c r="DW10" s="92">
        <f>IF(W10=1,AK10*M10,0)</f>
        <v>0</v>
      </c>
      <c r="DX10" s="92">
        <f>IF(W10=2,AK10*M10,0)</f>
        <v>0</v>
      </c>
      <c r="DY10" s="92">
        <f>IF(W10=3,AK10*M10,0)</f>
        <v>0</v>
      </c>
      <c r="DZ10" s="92">
        <f>IF(W10=4,AK10*M10,0)</f>
        <v>0</v>
      </c>
      <c r="EA10" s="92">
        <f>IF(W10=5,AK10*M10,0)</f>
        <v>0</v>
      </c>
      <c r="EB10" s="92">
        <f>IF(W10=6,AK10*M10,0)</f>
        <v>0</v>
      </c>
      <c r="EC10" s="92">
        <f>IF(W10=7,AK10*M10,0)</f>
        <v>0</v>
      </c>
      <c r="ED10" s="92">
        <f>IF(W10=8,AK10*M10,0)</f>
        <v>0</v>
      </c>
      <c r="EE10" s="92">
        <f>IF(W10=9,AK10*M10,0)</f>
        <v>0</v>
      </c>
      <c r="EF10" s="92">
        <f>IF(W10=10,AK10*M10,0)</f>
        <v>0</v>
      </c>
      <c r="EG10" s="92">
        <f>IF(W10=11,AK10*M10,0)</f>
        <v>0</v>
      </c>
      <c r="EH10" s="92">
        <f>IF(W10=12,AK10*M10,0)</f>
        <v>0</v>
      </c>
      <c r="EI10" s="92">
        <f t="shared" ref="EI10" si="20">EJ10-SUM(DW10:EH10)</f>
        <v>0</v>
      </c>
      <c r="EJ10" s="92">
        <f>AK10*M10</f>
        <v>0</v>
      </c>
      <c r="EK10" s="133">
        <f>IF(R10="East Midlands",T10,0)</f>
        <v>10</v>
      </c>
      <c r="EL10" s="133">
        <f>IF(R10="East of England",T10,0)</f>
        <v>0</v>
      </c>
      <c r="EM10" s="133">
        <f>IF(R10="North East",T10,0)</f>
        <v>0</v>
      </c>
      <c r="EN10" s="133">
        <f>IF(R10="North West",T10,0)</f>
        <v>0</v>
      </c>
      <c r="EO10" s="133">
        <f>IF(R10="South East",T10,0)</f>
        <v>0</v>
      </c>
      <c r="EP10" s="133">
        <f>IF(R10="South West",T10,0)</f>
        <v>0</v>
      </c>
      <c r="EQ10" s="133">
        <f>IF(R10="West Midlands",T10,0)</f>
        <v>0</v>
      </c>
      <c r="ER10" s="133">
        <f>IF(R10="Yorkshire and the Humber",T10,0)</f>
        <v>0</v>
      </c>
      <c r="ES10" s="134">
        <f>IF(R10="East Midlands",BA10,0)</f>
        <v>3000</v>
      </c>
      <c r="ET10" s="134">
        <f>IF(R10="East of England",BA10,0)</f>
        <v>0</v>
      </c>
      <c r="EU10" s="134">
        <f>IF(R10="North East",BA10,0)</f>
        <v>0</v>
      </c>
      <c r="EV10" s="134">
        <f>IF(R10="North West",BA10,0)</f>
        <v>0</v>
      </c>
      <c r="EW10" s="134">
        <f>IF(R10="South East",BA10,0)</f>
        <v>0</v>
      </c>
      <c r="EX10" s="134">
        <f>IF(R10="South West",BA10,0)</f>
        <v>0</v>
      </c>
      <c r="EY10" s="134">
        <f>IF(R10="West Midlands",BA10,0)</f>
        <v>0</v>
      </c>
      <c r="EZ10" s="134">
        <f>IF(R10="Yorkshire and The Humber",BA10,0)</f>
        <v>0</v>
      </c>
      <c r="FA10" s="134">
        <f>IF(R10="East Midlands",BB10,0)</f>
        <v>0</v>
      </c>
      <c r="FB10" s="134">
        <f>IF(R10="East of England",BB10,0)</f>
        <v>0</v>
      </c>
      <c r="FC10" s="134">
        <f>IF(R10="North East",BB10,0)</f>
        <v>0</v>
      </c>
      <c r="FD10" s="134">
        <f>IF(R10="North West",BB10,0)</f>
        <v>0</v>
      </c>
      <c r="FE10" s="134">
        <f>IF(R10="South East",BB10,0)</f>
        <v>0</v>
      </c>
      <c r="FF10" s="134">
        <f>IF(R10="South West",BB10,0)</f>
        <v>0</v>
      </c>
      <c r="FG10" s="134">
        <f>IF(R10="West Midlands",BB10,0)</f>
        <v>0</v>
      </c>
      <c r="FH10" s="134">
        <f>IF(R10="Yorkshire and The Humber",BB10,0)</f>
        <v>0</v>
      </c>
      <c r="FI10" s="61"/>
    </row>
    <row r="11" spans="1:165" ht="16.5" x14ac:dyDescent="0.3">
      <c r="A11" s="108"/>
      <c r="B11" s="108"/>
      <c r="C11" s="94"/>
      <c r="D11" s="94"/>
      <c r="E11" s="94"/>
      <c r="F11" s="94"/>
      <c r="G11" s="94"/>
      <c r="H11" s="99"/>
      <c r="I11" s="109"/>
      <c r="J11" s="110"/>
      <c r="K11" s="109"/>
      <c r="L11" s="94"/>
      <c r="M11" s="94"/>
      <c r="N11" s="99"/>
      <c r="O11" s="111"/>
      <c r="P11" s="111"/>
      <c r="Q11" s="112"/>
      <c r="R11" s="112"/>
      <c r="S11" s="94"/>
      <c r="T11" s="94"/>
      <c r="U11" s="95"/>
      <c r="V11" s="96"/>
      <c r="W11" s="96"/>
      <c r="X11" s="97"/>
      <c r="Y11" s="98"/>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100"/>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73"/>
      <c r="EL11" s="73"/>
      <c r="EM11" s="73"/>
      <c r="EN11" s="73"/>
      <c r="EO11" s="73"/>
      <c r="EP11" s="73"/>
      <c r="EQ11" s="73"/>
      <c r="ER11" s="73"/>
      <c r="ES11" s="72"/>
      <c r="ET11" s="72"/>
      <c r="EU11" s="72"/>
      <c r="EV11" s="72"/>
      <c r="EW11" s="72"/>
      <c r="EX11" s="72"/>
      <c r="EY11" s="72"/>
      <c r="EZ11" s="72"/>
      <c r="FA11" s="73"/>
      <c r="FB11" s="73"/>
      <c r="FC11" s="73"/>
      <c r="FD11" s="73"/>
      <c r="FE11" s="73"/>
      <c r="FF11" s="73"/>
      <c r="FG11" s="73"/>
      <c r="FH11" s="73"/>
    </row>
    <row r="12" spans="1:165" ht="16.5" x14ac:dyDescent="0.3">
      <c r="A12" s="113"/>
      <c r="B12" s="113"/>
      <c r="C12" s="102"/>
      <c r="D12" s="102"/>
      <c r="E12" s="102"/>
      <c r="F12" s="102"/>
      <c r="G12" s="102"/>
      <c r="H12" s="107"/>
      <c r="I12" s="114"/>
      <c r="J12" s="115"/>
      <c r="K12" s="114"/>
      <c r="L12" s="102"/>
      <c r="M12" s="102"/>
      <c r="N12" s="107"/>
      <c r="O12" s="116"/>
      <c r="P12" s="116"/>
      <c r="Q12" s="117"/>
      <c r="R12" s="117"/>
      <c r="S12" s="102"/>
      <c r="T12" s="102"/>
      <c r="U12" s="103"/>
      <c r="V12" s="104"/>
      <c r="W12" s="104"/>
      <c r="X12" s="105"/>
      <c r="Y12" s="106"/>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row>
    <row r="13" spans="1:165" ht="16.5" x14ac:dyDescent="0.3">
      <c r="A13" s="113"/>
      <c r="B13" s="113"/>
      <c r="C13" s="102"/>
      <c r="D13" s="102"/>
      <c r="E13" s="102"/>
      <c r="F13" s="102"/>
      <c r="G13" s="102"/>
      <c r="H13" s="107"/>
      <c r="I13" s="114"/>
      <c r="J13" s="115"/>
      <c r="K13" s="114"/>
      <c r="L13" s="102"/>
      <c r="M13" s="102"/>
      <c r="N13" s="107"/>
      <c r="O13" s="116"/>
      <c r="P13" s="116"/>
      <c r="Q13" s="117"/>
      <c r="R13" s="117"/>
      <c r="S13" s="102"/>
      <c r="T13" s="102"/>
      <c r="U13" s="103"/>
      <c r="V13" s="104"/>
      <c r="W13" s="104"/>
      <c r="X13" s="105"/>
      <c r="Y13" s="106"/>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row>
    <row r="14" spans="1:165" ht="16.5" x14ac:dyDescent="0.3">
      <c r="A14" s="113"/>
      <c r="B14" s="113"/>
      <c r="C14" s="102"/>
      <c r="D14" s="102"/>
      <c r="E14" s="102"/>
      <c r="F14" s="102"/>
      <c r="G14" s="102"/>
      <c r="H14" s="107"/>
      <c r="I14" s="114"/>
      <c r="J14" s="115"/>
      <c r="K14" s="114"/>
      <c r="L14" s="102"/>
      <c r="M14" s="102"/>
      <c r="N14" s="107"/>
      <c r="O14" s="116"/>
      <c r="P14" s="116"/>
      <c r="Q14" s="117"/>
      <c r="R14" s="117"/>
      <c r="S14" s="102"/>
      <c r="T14" s="102"/>
      <c r="U14" s="103"/>
      <c r="V14" s="104"/>
      <c r="W14" s="104"/>
      <c r="X14" s="105"/>
      <c r="Y14" s="106"/>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row>
    <row r="15" spans="1:165" ht="16.5" x14ac:dyDescent="0.3">
      <c r="A15" s="113"/>
      <c r="B15" s="113"/>
      <c r="C15" s="102"/>
      <c r="D15" s="102"/>
      <c r="E15" s="102"/>
      <c r="F15" s="102"/>
      <c r="G15" s="102"/>
      <c r="H15" s="107"/>
      <c r="I15" s="114"/>
      <c r="J15" s="115"/>
      <c r="K15" s="114"/>
      <c r="L15" s="102"/>
      <c r="M15" s="102"/>
      <c r="N15" s="107"/>
      <c r="O15" s="116"/>
      <c r="P15" s="116"/>
      <c r="Q15" s="117"/>
      <c r="R15" s="117"/>
      <c r="S15" s="102"/>
      <c r="T15" s="102"/>
      <c r="U15" s="103"/>
      <c r="V15" s="104"/>
      <c r="W15" s="104"/>
      <c r="X15" s="105"/>
      <c r="Y15" s="106"/>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row>
    <row r="16" spans="1:165" ht="16.5" x14ac:dyDescent="0.3">
      <c r="A16" s="113"/>
      <c r="B16" s="113"/>
      <c r="C16" s="102"/>
      <c r="D16" s="102"/>
      <c r="E16" s="102"/>
      <c r="F16" s="102"/>
      <c r="G16" s="102"/>
      <c r="H16" s="107"/>
      <c r="I16" s="114"/>
      <c r="J16" s="115"/>
      <c r="K16" s="114"/>
      <c r="L16" s="102"/>
      <c r="M16" s="102"/>
      <c r="N16" s="107"/>
      <c r="O16" s="116"/>
      <c r="P16" s="116"/>
      <c r="Q16" s="117"/>
      <c r="R16" s="117"/>
      <c r="S16" s="102"/>
      <c r="T16" s="102"/>
      <c r="U16" s="103"/>
      <c r="V16" s="104"/>
      <c r="W16" s="104"/>
      <c r="X16" s="105"/>
      <c r="Y16" s="106"/>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row>
    <row r="17" spans="1:156" ht="16.5" x14ac:dyDescent="0.3">
      <c r="A17" s="113"/>
      <c r="B17" s="113"/>
      <c r="C17" s="102"/>
      <c r="D17" s="102"/>
      <c r="E17" s="102"/>
      <c r="F17" s="102"/>
      <c r="G17" s="102"/>
      <c r="H17" s="107"/>
      <c r="I17" s="114"/>
      <c r="J17" s="115"/>
      <c r="K17" s="114"/>
      <c r="L17" s="102"/>
      <c r="M17" s="102"/>
      <c r="N17" s="107"/>
      <c r="O17" s="116"/>
      <c r="P17" s="116"/>
      <c r="Q17" s="117"/>
      <c r="R17" s="117"/>
      <c r="S17" s="102"/>
      <c r="T17" s="102"/>
      <c r="U17" s="103"/>
      <c r="V17" s="104"/>
      <c r="W17" s="104"/>
      <c r="X17" s="105"/>
      <c r="Y17" s="106"/>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row>
    <row r="18" spans="1:156" ht="16.5" x14ac:dyDescent="0.3">
      <c r="A18" s="113"/>
      <c r="B18" s="113"/>
      <c r="C18" s="102"/>
      <c r="D18" s="102"/>
      <c r="E18" s="102"/>
      <c r="F18" s="102"/>
      <c r="G18" s="102"/>
      <c r="H18" s="107"/>
      <c r="I18" s="114"/>
      <c r="J18" s="115"/>
      <c r="K18" s="114"/>
      <c r="L18" s="102"/>
      <c r="M18" s="102"/>
      <c r="N18" s="107"/>
      <c r="O18" s="116"/>
      <c r="P18" s="116"/>
      <c r="Q18" s="117"/>
      <c r="R18" s="117"/>
      <c r="S18" s="102"/>
      <c r="T18" s="102"/>
      <c r="U18" s="103"/>
      <c r="V18" s="104"/>
      <c r="W18" s="104"/>
      <c r="X18" s="105"/>
      <c r="Y18" s="106"/>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row>
    <row r="19" spans="1:156" s="73" customFormat="1" x14ac:dyDescent="0.25">
      <c r="A19" s="71"/>
      <c r="B19" s="71"/>
      <c r="C19" s="71"/>
      <c r="D19" s="71"/>
      <c r="E19" s="71"/>
      <c r="F19" s="71"/>
      <c r="G19" s="71"/>
      <c r="H19" s="72"/>
      <c r="L19" s="71"/>
      <c r="M19" s="71"/>
      <c r="N19" s="72"/>
      <c r="O19" s="72"/>
      <c r="P19" s="72"/>
      <c r="Q19" s="74"/>
      <c r="R19" s="74"/>
      <c r="S19" s="75"/>
      <c r="T19" s="76"/>
      <c r="U19" s="77"/>
      <c r="V19" s="77"/>
      <c r="W19" s="77"/>
      <c r="X19" s="78"/>
      <c r="Y19" s="79"/>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S19" s="72"/>
      <c r="ET19" s="72"/>
      <c r="EU19" s="72"/>
      <c r="EV19" s="72"/>
      <c r="EW19" s="72"/>
      <c r="EX19" s="72"/>
      <c r="EY19" s="72"/>
      <c r="EZ19" s="72"/>
    </row>
    <row r="20" spans="1:156" x14ac:dyDescent="0.25">
      <c r="BE20" s="1"/>
      <c r="BF20" s="1"/>
      <c r="BG20" s="1"/>
      <c r="BH20" s="1"/>
      <c r="BI20" s="1"/>
      <c r="BJ20" s="1"/>
      <c r="BK20" s="1"/>
      <c r="BL20" s="1"/>
      <c r="BM20" s="1"/>
      <c r="BN20" s="1"/>
      <c r="BO20" s="1"/>
      <c r="BP20" s="1"/>
    </row>
    <row r="21" spans="1:156" x14ac:dyDescent="0.25">
      <c r="BE21" s="1"/>
      <c r="BF21" s="1"/>
      <c r="BG21" s="1"/>
      <c r="BH21" s="1"/>
      <c r="BI21" s="1"/>
      <c r="BJ21" s="1"/>
      <c r="BK21" s="1"/>
      <c r="BL21" s="1"/>
      <c r="BM21" s="1"/>
      <c r="BN21" s="1"/>
      <c r="BO21" s="1"/>
      <c r="BP21" s="1"/>
    </row>
    <row r="22" spans="1:156" x14ac:dyDescent="0.25">
      <c r="BE22" s="1"/>
      <c r="BF22" s="1"/>
      <c r="BG22" s="1"/>
      <c r="BH22" s="1"/>
      <c r="BI22" s="1"/>
      <c r="BJ22" s="1"/>
      <c r="BK22" s="1"/>
      <c r="BL22" s="1"/>
      <c r="BM22" s="1"/>
      <c r="BN22" s="1"/>
      <c r="BO22" s="1"/>
      <c r="BP22" s="1"/>
    </row>
    <row r="23" spans="1:156" x14ac:dyDescent="0.25">
      <c r="BE23" s="1"/>
      <c r="BF23" s="1"/>
      <c r="BG23" s="1"/>
      <c r="BH23" s="1"/>
      <c r="BI23" s="1"/>
      <c r="BJ23" s="1"/>
      <c r="BK23" s="1"/>
      <c r="BL23" s="1"/>
      <c r="BM23" s="1"/>
      <c r="BN23" s="1"/>
      <c r="BO23" s="1"/>
      <c r="BP23" s="1"/>
    </row>
  </sheetData>
  <sheetProtection insertRows="0"/>
  <mergeCells count="3">
    <mergeCell ref="D1:Q1"/>
    <mergeCell ref="D2:Q5"/>
    <mergeCell ref="D7:Q7"/>
  </mergeCell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Tender V and V sheet</vt:lpstr>
      <vt:lpstr>NSF</vt:lpstr>
      <vt:lpstr>Summary-NSF</vt:lpstr>
      <vt:lpstr>Adult-level-3-offer-quals</vt:lpstr>
      <vt:lpstr>Statutory entitlements</vt:lpstr>
      <vt:lpstr>Summary-statutory-entitlements</vt:lpstr>
      <vt:lpstr>Local Flexibility provision</vt:lpstr>
      <vt:lpstr>Summary-local-flexibility</vt:lpstr>
      <vt:lpstr>SWAPs</vt:lpstr>
      <vt:lpstr>Summary-SWAPs</vt:lpstr>
      <vt:lpstr>'Local Flexibility provision'!Print_Area</vt:lpstr>
      <vt:lpstr>NSF!Print_Area</vt:lpstr>
      <vt:lpstr>'Statutory entitlements'!Print_Area</vt:lpstr>
      <vt:lpstr>'Summary-local-flexibility'!Print_Area</vt:lpstr>
      <vt:lpstr>'Summary-NSF'!Print_Area</vt:lpstr>
      <vt:lpstr>'Summary-statutory-entitlements'!Print_Area</vt:lpstr>
      <vt:lpstr>'Summary-SWAPs'!Print_Area</vt:lpstr>
      <vt:lpstr>SWAPs!Print_Area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Nick Linford</cp:lastModifiedBy>
  <cp:lastPrinted>2021-03-16T12:41:48Z</cp:lastPrinted>
  <dcterms:created xsi:type="dcterms:W3CDTF">2018-04-22T05:56:58Z</dcterms:created>
  <dcterms:modified xsi:type="dcterms:W3CDTF">2021-03-16T13:12:12Z</dcterms:modified>
</cp:coreProperties>
</file>